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2025プログラム\250315_なみはやマスターズ\02_申込みファイル\"/>
    </mc:Choice>
  </mc:AlternateContent>
  <xr:revisionPtr revIDLastSave="0" documentId="13_ncr:1_{BA678483-D022-4DB4-A091-3F7D1BEDBA63}" xr6:coauthVersionLast="47" xr6:coauthVersionMax="47" xr10:uidLastSave="{00000000-0000-0000-0000-000000000000}"/>
  <workbookProtection workbookAlgorithmName="SHA-512" workbookHashValue="Hos/Ej4BROA/MEXBOpY1/J7xlXSDe5cN1fZ4F0HfC8uq3ApbzuvLRNGgnxs4ltvg36BseSRHXu//9YJ5OJGF2Q==" workbookSaltValue="mlTFK3a/41va2dXqfTFuug==" workbookSpinCount="100000" lockStructure="1"/>
  <bookViews>
    <workbookView xWindow="2775" yWindow="0" windowWidth="22995" windowHeight="15285" tabRatio="650" xr2:uid="{00000000-000D-0000-FFFF-FFFF00000000}"/>
  </bookViews>
  <sheets>
    <sheet name="大会申込書" sheetId="18" r:id="rId1"/>
    <sheet name="個人申込書" sheetId="19"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87" i="18" l="1"/>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A2" i="9"/>
  <c r="M3" i="7"/>
  <c r="AI20" i="18"/>
  <c r="AI21" i="18"/>
  <c r="V34" i="18"/>
  <c r="Q32" i="18"/>
  <c r="V33" i="18"/>
  <c r="AJ20" i="18"/>
  <c r="B2" i="13"/>
  <c r="D2" i="12"/>
  <c r="D2" i="13"/>
  <c r="AJ21" i="18"/>
  <c r="B3" i="13"/>
  <c r="D3" i="13"/>
  <c r="B2" i="9"/>
  <c r="C14" i="19"/>
  <c r="C13" i="19"/>
  <c r="O13" i="19"/>
  <c r="I14" i="19"/>
  <c r="I9" i="19"/>
  <c r="O8" i="19"/>
  <c r="C8" i="19"/>
  <c r="C9" i="19"/>
  <c r="AI18" i="18"/>
  <c r="B5" i="19"/>
  <c r="J3" i="19"/>
  <c r="B3" i="19"/>
  <c r="AK21" i="18"/>
  <c r="AK20" i="18"/>
  <c r="AK18" i="18"/>
  <c r="L26" i="18"/>
  <c r="H3" i="7"/>
  <c r="G26" i="18"/>
  <c r="G3" i="7"/>
  <c r="X3" i="7"/>
  <c r="AH9" i="18"/>
  <c r="B3" i="7"/>
  <c r="A2" i="11"/>
  <c r="B2" i="11"/>
  <c r="C2" i="11"/>
  <c r="S3" i="7"/>
  <c r="R3" i="7"/>
  <c r="W3" i="7"/>
  <c r="V3" i="7"/>
  <c r="U3" i="7"/>
  <c r="T3" i="7"/>
  <c r="Q3" i="7"/>
  <c r="P3" i="7"/>
  <c r="O3" i="7"/>
  <c r="L25" i="18"/>
  <c r="E3" i="7"/>
  <c r="A3" i="18"/>
  <c r="G25" i="18"/>
  <c r="D3" i="7"/>
  <c r="AL21" i="18"/>
  <c r="AL20" i="18"/>
  <c r="E2" i="12"/>
  <c r="C3" i="7"/>
  <c r="B2" i="12"/>
  <c r="AK19" i="18"/>
  <c r="AI19" i="18"/>
  <c r="AH21" i="18"/>
  <c r="AH20" i="18"/>
  <c r="Q31" i="18"/>
  <c r="V32" i="18"/>
  <c r="U40" i="18"/>
  <c r="F3" i="7"/>
  <c r="Q29" i="18"/>
  <c r="C3" i="13"/>
  <c r="G3" i="13"/>
  <c r="A3" i="13"/>
  <c r="F3" i="13"/>
  <c r="F2" i="13"/>
  <c r="A2" i="13"/>
  <c r="G2" i="13"/>
  <c r="C2" i="13"/>
  <c r="C2" i="12"/>
  <c r="V26" i="18"/>
  <c r="I3" i="7"/>
  <c r="V25" i="18"/>
  <c r="F2" i="12"/>
  <c r="L2" i="13"/>
  <c r="N3" i="7"/>
</calcChain>
</file>

<file path=xl/sharedStrings.xml><?xml version="1.0" encoding="utf-8"?>
<sst xmlns="http://schemas.openxmlformats.org/spreadsheetml/2006/main" count="175" uniqueCount="136">
  <si>
    <t>〒</t>
    <phoneticPr fontId="2"/>
  </si>
  <si>
    <t>姓</t>
    <rPh sb="0" eb="1">
      <t>セイ</t>
    </rPh>
    <phoneticPr fontId="2"/>
  </si>
  <si>
    <t>名</t>
    <rPh sb="0" eb="1">
      <t>ナ</t>
    </rPh>
    <phoneticPr fontId="2"/>
  </si>
  <si>
    <t>種目</t>
    <rPh sb="0" eb="2">
      <t>シュモク</t>
    </rPh>
    <phoneticPr fontId="2"/>
  </si>
  <si>
    <t>年齢</t>
    <rPh sb="0" eb="2">
      <t>ネンレイ</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</si>
  <si>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</si>
  <si>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</si>
  <si>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</si>
  <si>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</si>
  <si>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</si>
  <si>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</si>
  <si>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</si>
  <si>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</si>
  <si>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</si>
  <si>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</si>
  <si>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</si>
  <si>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</si>
  <si>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</si>
  <si>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</si>
  <si>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</si>
  <si>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</si>
  <si>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</si>
  <si>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</si>
  <si>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</si>
  <si>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</si>
  <si>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</si>
  <si>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</si>
  <si>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</si>
  <si>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</si>
  <si>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</si>
  <si>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</si>
  <si>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</si>
  <si>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</si>
  <si>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</si>
  <si>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</si>
  <si>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</si>
  <si>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</si>
  <si>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</si>
  <si>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</si>
  <si>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</si>
  <si>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</si>
  <si>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</si>
  <si>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</si>
  <si>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</si>
  <si>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</si>
  <si>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</si>
  <si>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</si>
  <si>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</si>
  <si>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</si>
  <si>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</si>
  <si>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</si>
  <si>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</si>
  <si>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</si>
  <si>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</si>
  <si>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</si>
  <si>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</si>
  <si>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</si>
  <si>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</si>
  <si>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チーム
ＩＤ</t>
    <phoneticPr fontId="6"/>
  </si>
  <si>
    <t>チーム
略称</t>
    <rPh sb="4" eb="6">
      <t>リャクショウ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</si>
  <si>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</si>
  <si>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</si>
  <si>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</si>
  <si>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</si>
  <si>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責任者名（氏名）</t>
    <rPh sb="0" eb="3">
      <t>セキニンシャ</t>
    </rPh>
    <rPh sb="3" eb="4">
      <t>メイ</t>
    </rPh>
    <rPh sb="5" eb="6">
      <t>シ</t>
    </rPh>
    <rPh sb="6" eb="7">
      <t>ナ</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</si>
  <si>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</si>
  <si>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</si>
  <si>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</si>
  <si>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</si>
  <si>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</si>
  <si>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</si>
  <si>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</si>
  <si>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</si>
  <si>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</si>
  <si>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</si>
  <si>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</si>
  <si>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</si>
  <si>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</si>
  <si>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</si>
  <si>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</si>
  <si>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</si>
  <si>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</si>
  <si>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</si>
  <si>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</si>
  <si>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</si>
  <si>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</si>
  <si>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個人ID番号</t>
    <rPh sb="0" eb="2">
      <t>コジン</t>
    </rPh>
    <rPh sb="4" eb="6">
      <t>バンゴウ</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</si>
  <si>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</si>
  <si>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</si>
  <si>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</si>
  <si>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</si>
  <si>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</si>
  <si>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</si>
  <si>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</si>
  <si>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</si>
  <si>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</si>
  <si>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</si>
  <si>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</si>
  <si>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</si>
  <si>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</si>
  <si>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</si>
  <si>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</si>
  <si>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マスターズ登録者専用</t>
    <rPh sb="5" eb="7">
      <t>トウロク</t>
    </rPh>
    <rPh sb="7" eb="8">
      <t>シャ</t>
    </rPh>
    <rPh sb="8" eb="10">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</si>
  <si>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</si>
  <si>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</si>
  <si>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</si>
  <si>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</si>
  <si>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</si>
  <si>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</si>
  <si>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</si>
  <si>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</si>
  <si>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</si>
  <si>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</si>
  <si>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</si>
  <si>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</si>
  <si>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</si>
  <si>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</si>
  <si>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</si>
  <si>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Ver1.0</t>
    <phoneticPr fontId="2"/>
  </si>
  <si>
    <t>備考　</t>
    <rPh sb="0" eb="2">
      <t>ビコウ</t>
    </rPh>
    <phoneticPr fontId="6"/>
  </si>
  <si>
    <t>様</t>
    <rPh sb="0" eb="1">
      <t>サマ</t>
    </rPh>
    <phoneticPr fontId="2"/>
  </si>
  <si>
    <t>申込合計金額</t>
    <rPh sb="0" eb="2">
      <t>モウシコミ</t>
    </rPh>
    <rPh sb="2" eb="6">
      <t>ゴウケイキンガク</t>
    </rPh>
    <phoneticPr fontId="2"/>
  </si>
  <si>
    <t>200m以下　１，８００円</t>
    <rPh sb="4" eb="6">
      <t>イカ</t>
    </rPh>
    <rPh sb="12" eb="13">
      <t>エン</t>
    </rPh>
    <phoneticPr fontId="6"/>
  </si>
  <si>
    <t>400m自　由　形</t>
    <phoneticPr fontId="2"/>
  </si>
  <si>
    <t>800m　　　５，０００円</t>
    <rPh sb="12" eb="13">
      <t>エン</t>
    </rPh>
    <phoneticPr fontId="6"/>
  </si>
  <si>
    <t>200m個人メドレー</t>
  </si>
  <si>
    <t>リレー種目数</t>
    <rPh sb="3" eb="5">
      <t>シュモク</t>
    </rPh>
    <rPh sb="5" eb="6">
      <t>スウ</t>
    </rPh>
    <phoneticPr fontId="2"/>
  </si>
  <si>
    <t>混合</t>
    <rPh sb="0" eb="2">
      <t>コンゴウ</t>
    </rPh>
    <phoneticPr fontId="2"/>
  </si>
  <si>
    <t>リレー種目</t>
    <rPh sb="3" eb="5">
      <t>シュモク</t>
    </rPh>
    <phoneticPr fontId="2"/>
  </si>
  <si>
    <t>800m自　由　形</t>
    <phoneticPr fontId="2"/>
  </si>
  <si>
    <t>なみはやマスターズ公認記録会２０２５</t>
    <rPh sb="9" eb="14">
      <t>コウニンキロクカイ</t>
    </rPh>
    <phoneticPr fontId="2"/>
  </si>
  <si>
    <t>←申込締切日</t>
    <rPh sb="1" eb="3">
      <t>モウシコミ</t>
    </rPh>
    <rPh sb="3" eb="6">
      <t>シメキリビ</t>
    </rPh>
    <phoneticPr fontId="2"/>
  </si>
  <si>
    <t>namihaya2025@tdsystem.co.jp</t>
    <phoneticPr fontId="2"/>
  </si>
  <si>
    <t>400m個人メドレー</t>
    <phoneticPr fontId="2"/>
  </si>
  <si>
    <r>
      <t>　※チームで複数名申し込み　→　</t>
    </r>
    <r>
      <rPr>
        <b/>
        <sz val="11"/>
        <color theme="1"/>
        <rFont val="ＭＳ ゴシック"/>
        <family val="3"/>
        <charset val="128"/>
      </rPr>
      <t>３４＋チームＩＤ（６桁）+チーム名</t>
    </r>
    <r>
      <rPr>
        <sz val="11"/>
        <color theme="1"/>
        <rFont val="ＭＳ ゴシック"/>
        <family val="3"/>
        <charset val="128"/>
      </rPr>
      <t>　で振り込んでください</t>
    </r>
    <rPh sb="6" eb="8">
      <t>フクスウ</t>
    </rPh>
    <rPh sb="8" eb="9">
      <t>メイ</t>
    </rPh>
    <rPh sb="26" eb="27">
      <t>ケタ</t>
    </rPh>
    <phoneticPr fontId="6"/>
  </si>
  <si>
    <r>
      <t>　※個人又はチームで１名分　→　</t>
    </r>
    <r>
      <rPr>
        <b/>
        <sz val="11"/>
        <color theme="1"/>
        <rFont val="ＭＳ ゴシック"/>
        <family val="3"/>
        <charset val="128"/>
      </rPr>
      <t>３４＋チームＩＤ（６桁）＋選手名</t>
    </r>
    <r>
      <rPr>
        <sz val="11"/>
        <color theme="1"/>
        <rFont val="ＭＳ ゴシック"/>
        <family val="3"/>
        <charset val="128"/>
      </rPr>
      <t>　で振り込んでください</t>
    </r>
    <rPh sb="4" eb="5">
      <t>マタ</t>
    </rPh>
    <rPh sb="11" eb="13">
      <t>メイブン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</si>
</sst>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50"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sz val="24"/>
      <name val="ＭＳ ゴシック"/>
      <family val="3"/>
      <charset val="128"/>
    </font>
    <font>
      <b/>
      <sz val="20"/>
      <name val="ＭＳ 明朝"/>
      <family val="1"/>
      <charset val="128"/>
    </font>
    <font>
      <b/>
      <sz val="22"/>
      <name val="ＭＳ 明朝"/>
      <family val="1"/>
      <charset val="128"/>
    </font>
    <font>
      <b/>
      <sz val="24"/>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22"/>
      <name val="ＭＳ Ｐゴシック"/>
      <family val="3"/>
      <charset val="128"/>
    </font>
    <font>
      <b/>
      <sz val="36"/>
      <name val="ＭＳ Ｐゴシック"/>
      <family val="3"/>
      <charset val="128"/>
    </font>
    <font>
      <b/>
      <sz val="48"/>
      <name val="ＭＳ Ｐゴシック"/>
      <family val="3"/>
      <charset val="128"/>
    </font>
    <font>
      <b/>
      <sz val="7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1">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1" fillId="0" borderId="11" xfId="0" applyFont="1" applyBorder="1">
      <alignment vertical="center"/>
    </xf>
    <xf numFmtId="0" fontId="1" fillId="0" borderId="12" xfId="0" applyFont="1" applyBorder="1">
      <alignment vertical="center"/>
    </xf>
    <xf numFmtId="0" fontId="0" fillId="0" borderId="12" xfId="0" applyBorder="1">
      <alignmen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3" fillId="0" borderId="0" xfId="3" applyAlignment="1"/>
    <xf numFmtId="0" fontId="27" fillId="0" borderId="0" xfId="3" applyFont="1" applyAlignment="1">
      <alignment horizontal="center" vertical="center"/>
    </xf>
    <xf numFmtId="0" fontId="28" fillId="0" borderId="0" xfId="3" applyFont="1">
      <alignment vertical="center"/>
    </xf>
    <xf numFmtId="0" fontId="29" fillId="0" borderId="0" xfId="3" applyFont="1" applyAlignment="1"/>
    <xf numFmtId="0" fontId="14" fillId="0" borderId="0" xfId="3" applyFont="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7" fillId="0" borderId="0" xfId="0" applyFont="1">
      <alignment vertical="center"/>
    </xf>
    <xf numFmtId="0" fontId="16" fillId="0" borderId="5" xfId="0" applyFont="1" applyBorder="1" applyAlignment="1">
      <alignment horizontal="center" vertical="center"/>
    </xf>
    <xf numFmtId="0" fontId="11" fillId="0" borderId="0" xfId="0" applyFont="1" applyAlignment="1">
      <alignment horizontal="center" vertical="center"/>
    </xf>
    <xf numFmtId="0" fontId="10" fillId="0" borderId="0" xfId="3" applyFont="1">
      <alignment vertical="center"/>
    </xf>
    <xf numFmtId="0" fontId="11" fillId="0" borderId="2" xfId="0" applyFont="1" applyBorder="1">
      <alignment vertical="center"/>
    </xf>
    <xf numFmtId="0" fontId="1" fillId="0" borderId="3" xfId="0"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10" xfId="3" applyFont="1" applyBorder="1">
      <alignment vertical="center"/>
    </xf>
    <xf numFmtId="0" fontId="17" fillId="0" borderId="3" xfId="3" applyFont="1" applyBorder="1">
      <alignment vertical="center"/>
    </xf>
    <xf numFmtId="0" fontId="18" fillId="0" borderId="5" xfId="3" applyFont="1" applyBorder="1">
      <alignment vertical="center"/>
    </xf>
    <xf numFmtId="0" fontId="18" fillId="0" borderId="2" xfId="3" applyFont="1" applyBorder="1">
      <alignment vertical="center"/>
    </xf>
    <xf numFmtId="0" fontId="43" fillId="5" borderId="4" xfId="0" applyFont="1" applyFill="1" applyBorder="1">
      <alignment vertical="center"/>
    </xf>
    <xf numFmtId="0" fontId="43" fillId="5" borderId="9" xfId="0" applyFont="1" applyFill="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1" fillId="0" borderId="9" xfId="0" applyFont="1" applyBorder="1">
      <alignment vertical="center"/>
    </xf>
    <xf numFmtId="49" fontId="46" fillId="0" borderId="0" xfId="3" applyNumberFormat="1" applyFont="1" applyAlignment="1">
      <alignment horizontal="left" vertical="center"/>
    </xf>
    <xf numFmtId="0" fontId="46" fillId="0" borderId="0" xfId="3" applyFont="1" applyAlignment="1">
      <alignment horizontal="center" vertical="center"/>
    </xf>
    <xf numFmtId="0" fontId="40" fillId="0" borderId="0" xfId="3" applyFont="1" applyAlignment="1"/>
    <xf numFmtId="177" fontId="39" fillId="0" borderId="0" xfId="0" applyNumberFormat="1" applyFont="1">
      <alignment vertical="center"/>
    </xf>
    <xf numFmtId="177" fontId="36" fillId="0" borderId="0" xfId="0" applyNumberFormat="1" applyFont="1">
      <alignment vertical="center"/>
    </xf>
    <xf numFmtId="0" fontId="27" fillId="0" borderId="10" xfId="3" applyFont="1" applyBorder="1" applyAlignment="1">
      <alignment horizontal="center" vertical="center"/>
    </xf>
    <xf numFmtId="0" fontId="27" fillId="0" borderId="3" xfId="3" applyFont="1" applyBorder="1" applyAlignment="1">
      <alignment horizontal="center" vertical="center"/>
    </xf>
    <xf numFmtId="0" fontId="27" fillId="0" borderId="11" xfId="3" applyFont="1" applyBorder="1" applyAlignment="1">
      <alignment horizontal="center" vertical="center"/>
    </xf>
    <xf numFmtId="0" fontId="29" fillId="0" borderId="2" xfId="3" applyFont="1" applyBorder="1" applyAlignment="1"/>
    <xf numFmtId="177" fontId="36" fillId="0" borderId="12" xfId="0" applyNumberFormat="1" applyFont="1" applyBorder="1">
      <alignment vertical="center"/>
    </xf>
    <xf numFmtId="177" fontId="39" fillId="0" borderId="2" xfId="0" applyNumberFormat="1" applyFont="1" applyBorder="1">
      <alignment vertical="center"/>
    </xf>
    <xf numFmtId="177" fontId="39" fillId="0" borderId="5" xfId="0" applyNumberFormat="1" applyFont="1" applyBorder="1">
      <alignment vertical="center"/>
    </xf>
    <xf numFmtId="0" fontId="40" fillId="0" borderId="4" xfId="3" applyFont="1" applyBorder="1" applyAlignment="1"/>
    <xf numFmtId="177" fontId="39" fillId="0" borderId="4" xfId="0" applyNumberFormat="1" applyFont="1" applyBorder="1">
      <alignment vertical="center"/>
    </xf>
    <xf numFmtId="177" fontId="36" fillId="0" borderId="4" xfId="0" applyNumberFormat="1" applyFont="1" applyBorder="1">
      <alignment vertical="center"/>
    </xf>
    <xf numFmtId="177" fontId="36" fillId="0" borderId="9" xfId="0" applyNumberFormat="1" applyFont="1" applyBorder="1">
      <alignment vertical="center"/>
    </xf>
    <xf numFmtId="0" fontId="44" fillId="0" borderId="0" xfId="3" applyFont="1">
      <alignment vertical="center"/>
    </xf>
    <xf numFmtId="0" fontId="18" fillId="0" borderId="12" xfId="3" applyFont="1" applyBorder="1">
      <alignment vertical="center"/>
    </xf>
    <xf numFmtId="0" fontId="18" fillId="0" borderId="9" xfId="3" applyFont="1" applyBorder="1">
      <alignment vertical="center"/>
    </xf>
    <xf numFmtId="0" fontId="17" fillId="0" borderId="11" xfId="3" applyFont="1" applyBorder="1">
      <alignment vertical="center"/>
    </xf>
    <xf numFmtId="0" fontId="31" fillId="0" borderId="0" xfId="3" applyFont="1">
      <alignment vertical="center"/>
    </xf>
    <xf numFmtId="0" fontId="17" fillId="0" borderId="12" xfId="3" applyFont="1" applyBorder="1">
      <alignment vertical="center"/>
    </xf>
    <xf numFmtId="0" fontId="31" fillId="0" borderId="0" xfId="3" applyFont="1" applyAlignment="1">
      <alignment horizontal="right" vertical="center"/>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31" fillId="0" borderId="3" xfId="3" applyFont="1" applyBorder="1" applyAlignment="1">
      <alignment horizontal="center" vertical="center"/>
    </xf>
    <xf numFmtId="0" fontId="18" fillId="0" borderId="3" xfId="3" applyFont="1" applyBorder="1" applyAlignment="1">
      <alignment horizontal="left" vertical="center"/>
    </xf>
    <xf numFmtId="0" fontId="31" fillId="0" borderId="0" xfId="3" applyFont="1" applyAlignment="1">
      <alignment horizontal="center" vertical="center"/>
    </xf>
    <xf numFmtId="0" fontId="18" fillId="0" borderId="0" xfId="3" applyFont="1" applyAlignment="1">
      <alignment horizontal="left" vertical="center"/>
    </xf>
    <xf numFmtId="0" fontId="31" fillId="0" borderId="4" xfId="3" applyFont="1" applyBorder="1" applyAlignment="1">
      <alignment horizontal="center" vertical="center"/>
    </xf>
    <xf numFmtId="0" fontId="18" fillId="0" borderId="4" xfId="3" applyFont="1" applyBorder="1" applyAlignment="1">
      <alignment horizontal="left" vertical="center"/>
    </xf>
    <xf numFmtId="0" fontId="31" fillId="0" borderId="4" xfId="3" applyFont="1" applyBorder="1" applyAlignment="1">
      <alignment horizontal="right"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2" borderId="6" xfId="3" applyFont="1" applyFill="1" applyBorder="1" applyAlignment="1" applyProtection="1">
      <alignment horizontal="center" vertical="center"/>
      <protection locked="0"/>
    </xf>
    <xf numFmtId="0" fontId="18" fillId="0" borderId="6" xfId="3" applyFont="1" applyBorder="1" applyAlignment="1">
      <alignment horizontal="left" vertical="center"/>
    </xf>
    <xf numFmtId="0" fontId="31" fillId="0" borderId="6" xfId="3" applyFont="1" applyBorder="1" applyAlignment="1">
      <alignment horizontal="right"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42" fillId="0" borderId="4" xfId="0" applyFont="1" applyBorder="1" applyAlignment="1">
      <alignment horizontal="left" vertical="center" wrapText="1"/>
    </xf>
    <xf numFmtId="0" fontId="42" fillId="0" borderId="9" xfId="0" applyFont="1" applyBorder="1" applyAlignment="1">
      <alignment horizontal="left" vertical="center" wrapText="1"/>
    </xf>
    <xf numFmtId="0" fontId="18" fillId="0" borderId="1" xfId="3" applyFont="1" applyBorder="1" applyAlignment="1">
      <alignment horizontal="center" vertical="center"/>
    </xf>
    <xf numFmtId="0" fontId="18" fillId="0" borderId="1" xfId="3" applyFont="1" applyBorder="1" applyAlignment="1">
      <alignment horizontal="center" vertical="center" shrinkToFit="1"/>
    </xf>
    <xf numFmtId="0" fontId="9" fillId="2" borderId="1" xfId="3" applyFont="1" applyFill="1" applyBorder="1" applyAlignment="1" applyProtection="1">
      <alignment horizontal="left" vertical="center" shrinkToFit="1"/>
      <protection locked="0"/>
    </xf>
    <xf numFmtId="0" fontId="9" fillId="0" borderId="7" xfId="3" applyFont="1" applyBorder="1" applyAlignment="1">
      <alignment horizontal="right" vertical="center"/>
    </xf>
    <xf numFmtId="0" fontId="9" fillId="0" borderId="6" xfId="3" applyFont="1" applyBorder="1" applyAlignment="1">
      <alignment horizontal="right" vertical="center"/>
    </xf>
    <xf numFmtId="49" fontId="9" fillId="2" borderId="6" xfId="3"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5" fillId="4" borderId="7" xfId="0" applyNumberFormat="1" applyFont="1" applyFill="1" applyBorder="1" applyAlignment="1" applyProtection="1">
      <alignment horizontal="center" vertical="center"/>
      <protection locked="0"/>
    </xf>
    <xf numFmtId="49" fontId="35" fillId="4" borderId="6" xfId="0" applyNumberFormat="1" applyFont="1" applyFill="1" applyBorder="1" applyAlignment="1" applyProtection="1">
      <alignment horizontal="center" vertical="center"/>
      <protection locked="0"/>
    </xf>
    <xf numFmtId="49" fontId="35" fillId="4" borderId="8" xfId="0" applyNumberFormat="1" applyFont="1" applyFill="1" applyBorder="1" applyAlignment="1" applyProtection="1">
      <alignment horizontal="center" vertical="center"/>
      <protection locked="0"/>
    </xf>
    <xf numFmtId="0" fontId="14" fillId="0" borderId="0" xfId="3" applyFont="1" applyAlignment="1">
      <alignment horizontal="center" vertical="center"/>
    </xf>
    <xf numFmtId="0" fontId="18" fillId="0" borderId="10" xfId="3" applyFont="1" applyBorder="1" applyAlignment="1">
      <alignment horizontal="center" vertical="center" wrapText="1"/>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7" xfId="3" applyFont="1" applyBorder="1" applyAlignment="1">
      <alignment horizontal="center" vertical="center" wrapText="1"/>
    </xf>
    <xf numFmtId="0" fontId="18" fillId="0" borderId="6" xfId="3" applyFont="1" applyBorder="1" applyAlignment="1">
      <alignment horizontal="center" vertical="center"/>
    </xf>
    <xf numFmtId="0" fontId="18" fillId="0" borderId="8" xfId="3" applyFont="1" applyBorder="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0" fontId="18" fillId="0" borderId="7"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49" fontId="35" fillId="4" borderId="10" xfId="0" applyNumberFormat="1" applyFont="1" applyFill="1" applyBorder="1" applyAlignment="1" applyProtection="1">
      <alignment horizontal="center" vertical="center"/>
      <protection locked="0"/>
    </xf>
    <xf numFmtId="49" fontId="35" fillId="4" borderId="3" xfId="0" applyNumberFormat="1" applyFont="1" applyFill="1" applyBorder="1" applyAlignment="1" applyProtection="1">
      <alignment horizontal="center" vertical="center"/>
      <protection locked="0"/>
    </xf>
    <xf numFmtId="49" fontId="35" fillId="4" borderId="11" xfId="0" applyNumberFormat="1" applyFont="1" applyFill="1" applyBorder="1" applyAlignment="1" applyProtection="1">
      <alignment horizontal="center" vertical="center"/>
      <protection locked="0"/>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49" fontId="35" fillId="2" borderId="20"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49" fontId="35" fillId="2" borderId="21" xfId="0" applyNumberFormat="1" applyFont="1" applyFill="1" applyBorder="1" applyAlignment="1" applyProtection="1">
      <alignment horizontal="center" vertical="center"/>
      <protection locked="0"/>
    </xf>
    <xf numFmtId="49" fontId="35" fillId="2" borderId="13" xfId="0" applyNumberFormat="1" applyFont="1" applyFill="1" applyBorder="1" applyAlignment="1" applyProtection="1">
      <alignment horizontal="center"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0" xfId="3" applyFont="1" applyBorder="1" applyAlignment="1">
      <alignment horizontal="center" vertical="center"/>
    </xf>
    <xf numFmtId="49" fontId="9" fillId="2" borderId="7" xfId="3" applyNumberFormat="1" applyFont="1" applyFill="1" applyBorder="1" applyAlignment="1" applyProtection="1">
      <alignment horizontal="center" vertical="center"/>
      <protection locked="0"/>
    </xf>
    <xf numFmtId="0" fontId="17" fillId="0" borderId="1"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31" fillId="0" borderId="7" xfId="3" applyFont="1" applyBorder="1" applyAlignment="1">
      <alignment horizontal="right"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5" fillId="0" borderId="0" xfId="3" applyFont="1" applyAlignment="1">
      <alignment horizontal="center" vertical="center"/>
    </xf>
    <xf numFmtId="49" fontId="37" fillId="2" borderId="7" xfId="0" applyNumberFormat="1" applyFont="1" applyFill="1" applyBorder="1" applyAlignment="1" applyProtection="1">
      <alignment horizontal="center" vertical="center"/>
      <protection locked="0"/>
    </xf>
    <xf numFmtId="49" fontId="37" fillId="2" borderId="6" xfId="0" applyNumberFormat="1" applyFont="1" applyFill="1" applyBorder="1" applyAlignment="1" applyProtection="1">
      <alignment horizontal="center" vertical="center"/>
      <protection locked="0"/>
    </xf>
    <xf numFmtId="49" fontId="37" fillId="2" borderId="8" xfId="0" applyNumberFormat="1" applyFont="1" applyFill="1" applyBorder="1" applyAlignment="1" applyProtection="1">
      <alignment horizontal="center" vertical="center"/>
      <protection locked="0"/>
    </xf>
    <xf numFmtId="0" fontId="36" fillId="2" borderId="10" xfId="0" applyFont="1" applyFill="1" applyBorder="1" applyAlignment="1" applyProtection="1">
      <alignment horizontal="center" vertical="center" shrinkToFit="1"/>
      <protection locked="0"/>
    </xf>
    <xf numFmtId="0" fontId="36" fillId="2" borderId="3"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8" fillId="2" borderId="6" xfId="3" applyFont="1" applyFill="1" applyBorder="1" applyAlignment="1" applyProtection="1">
      <alignment horizontal="left" vertical="center" shrinkToFit="1"/>
      <protection locked="0"/>
    </xf>
    <xf numFmtId="0" fontId="38"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6" xfId="3" applyFont="1" applyFill="1" applyBorder="1" applyAlignment="1" applyProtection="1">
      <alignment horizontal="left" vertical="center"/>
      <protection locked="0"/>
    </xf>
    <xf numFmtId="0" fontId="22" fillId="5" borderId="17" xfId="3" applyFont="1" applyFill="1" applyBorder="1" applyAlignment="1">
      <alignment horizontal="center" vertical="center"/>
    </xf>
    <xf numFmtId="0" fontId="22" fillId="5" borderId="18" xfId="3" applyFont="1" applyFill="1" applyBorder="1" applyAlignment="1">
      <alignment horizontal="center" vertical="center"/>
    </xf>
    <xf numFmtId="0" fontId="22" fillId="5" borderId="19" xfId="3" applyFont="1" applyFill="1" applyBorder="1" applyAlignment="1">
      <alignment horizontal="center" vertical="center"/>
    </xf>
    <xf numFmtId="49" fontId="34" fillId="2" borderId="7" xfId="3" applyNumberFormat="1" applyFont="1" applyFill="1" applyBorder="1" applyAlignment="1" applyProtection="1">
      <alignment horizontal="center" vertical="center"/>
      <protection locked="0"/>
    </xf>
    <xf numFmtId="49" fontId="34" fillId="2" borderId="6" xfId="3" applyNumberFormat="1" applyFont="1" applyFill="1" applyBorder="1" applyAlignment="1" applyProtection="1">
      <alignment horizontal="center" vertical="center"/>
      <protection locked="0"/>
    </xf>
    <xf numFmtId="49" fontId="34" fillId="2" borderId="8" xfId="3" applyNumberFormat="1" applyFont="1" applyFill="1" applyBorder="1" applyAlignment="1" applyProtection="1">
      <alignment horizontal="center" vertical="center"/>
      <protection locked="0"/>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27" fillId="0" borderId="0" xfId="3" applyFont="1" applyAlignment="1">
      <alignment horizontal="center" vertical="center"/>
    </xf>
    <xf numFmtId="49" fontId="45" fillId="0" borderId="0" xfId="3" applyNumberFormat="1" applyFont="1" applyAlignment="1">
      <alignment horizontal="left" vertical="center"/>
    </xf>
    <xf numFmtId="177" fontId="39" fillId="0" borderId="0" xfId="0" applyNumberFormat="1" applyFont="1" applyAlignment="1">
      <alignment horizontal="center" vertical="center"/>
    </xf>
    <xf numFmtId="177" fontId="36" fillId="0" borderId="0" xfId="0" applyNumberFormat="1" applyFont="1" applyAlignment="1">
      <alignment horizontal="left" vertical="center"/>
    </xf>
    <xf numFmtId="0" fontId="48" fillId="0" borderId="0" xfId="3" applyFont="1" applyAlignment="1">
      <alignment horizontal="center" vertical="center"/>
    </xf>
    <xf numFmtId="0" fontId="48" fillId="0" borderId="0" xfId="3" applyFont="1" applyAlignment="1">
      <alignment horizontal="left" vertical="center"/>
    </xf>
    <xf numFmtId="0" fontId="41" fillId="0" borderId="0" xfId="3" applyFont="1" applyAlignment="1">
      <alignment horizontal="center" vertical="center"/>
    </xf>
    <xf numFmtId="0" fontId="47" fillId="0" borderId="0" xfId="3" applyFont="1" applyAlignment="1">
      <alignment horizontal="center" vertical="center" shrinkToFit="1"/>
    </xf>
    <xf numFmtId="0" fontId="0" fillId="0" borderId="0" xfId="0" applyAlignment="1">
      <alignment horizontal="center"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93"/>
  <sheetViews>
    <sheetView tabSelected="1" topLeftCell="A2" zoomScaleNormal="100" zoomScalePageLayoutView="115" workbookViewId="0">
      <selection activeCell="D9" sqref="D9:O9"/>
    </sheetView>
  </sheetViews>
  <sheetFormatPr defaultColWidth="3.5703125" defaultRowHeight="13.5" x14ac:dyDescent="0.15"/>
  <cols>
    <col min="1" max="1" width="3.5703125" style="47" customWidth="1"/>
    <col min="2" max="11" width="3.5703125" style="47"/>
    <col min="12" max="12" width="3.5703125" style="47" customWidth="1"/>
    <col min="13" max="31" width="3.5703125" style="47"/>
    <col min="32" max="33" width="3.5703125" style="47" customWidth="1"/>
    <col min="34" max="34" width="17.85546875" style="47" hidden="1" customWidth="1"/>
    <col min="35" max="35" width="35.5703125" style="47" hidden="1" customWidth="1"/>
    <col min="36" max="36" width="5.140625" style="47" hidden="1" customWidth="1"/>
    <col min="37" max="37" width="15.140625" style="47" hidden="1" customWidth="1"/>
    <col min="38" max="38" width="16.85546875" style="47" hidden="1" customWidth="1"/>
    <col min="39" max="41" width="3.5703125" style="47" customWidth="1"/>
    <col min="42" max="16384" width="3.5703125" style="47"/>
  </cols>
  <sheetData>
    <row r="1" spans="1:38" customFormat="1" ht="29.45" customHeight="1" x14ac:dyDescent="0.15">
      <c r="A1" s="130" t="s">
        <v>102</v>
      </c>
      <c r="B1" s="131"/>
      <c r="C1" s="131"/>
      <c r="D1" s="131"/>
      <c r="E1" s="131"/>
      <c r="F1" s="131"/>
      <c r="G1" s="131"/>
      <c r="H1" s="131"/>
      <c r="I1" s="131"/>
      <c r="J1" s="132"/>
      <c r="K1" s="60"/>
      <c r="AF1" t="s">
        <v>118</v>
      </c>
    </row>
    <row r="2" spans="1:38" customFormat="1" ht="8.1" customHeight="1" x14ac:dyDescent="0.15">
      <c r="A2" s="58"/>
      <c r="B2" s="58"/>
      <c r="C2" s="58"/>
      <c r="D2" s="58"/>
      <c r="E2" s="58"/>
      <c r="F2" s="58"/>
      <c r="G2" s="58"/>
      <c r="H2" s="58"/>
      <c r="I2" s="58"/>
      <c r="J2" s="58"/>
      <c r="K2" s="58"/>
    </row>
    <row r="3" spans="1:38" s="19" customFormat="1" ht="26.65" customHeight="1" x14ac:dyDescent="0.15">
      <c r="A3" s="142" t="str">
        <f>AH3&amp;"　申込書"</f>
        <v>なみはやマスターズ公認記録会２０２５　申込書</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H3" s="19" t="s">
        <v>130</v>
      </c>
    </row>
    <row r="4" spans="1:38" s="19" customFormat="1" ht="9" customHeight="1" x14ac:dyDescent="0.15">
      <c r="A4" s="53"/>
      <c r="B4" s="53"/>
      <c r="C4" s="53"/>
      <c r="D4" s="53"/>
      <c r="E4" s="53"/>
      <c r="F4" s="53"/>
      <c r="G4" s="53"/>
      <c r="H4" s="53"/>
      <c r="I4" s="53"/>
      <c r="J4" s="53"/>
      <c r="K4" s="53"/>
      <c r="L4" s="53"/>
      <c r="M4" s="53"/>
      <c r="N4" s="53"/>
      <c r="O4" s="53"/>
      <c r="P4" s="53"/>
      <c r="Q4" s="53"/>
      <c r="R4" s="53"/>
      <c r="S4" s="59"/>
      <c r="T4" s="59"/>
      <c r="U4" s="59"/>
      <c r="V4" s="59"/>
      <c r="W4" s="59"/>
      <c r="X4" s="59"/>
      <c r="Y4" s="59"/>
      <c r="Z4" s="59"/>
      <c r="AA4" s="59"/>
      <c r="AB4" s="59"/>
      <c r="AC4" s="59"/>
      <c r="AD4" s="59"/>
    </row>
    <row r="5" spans="1:38" s="21" customFormat="1" ht="15" hidden="1" customHeight="1" x14ac:dyDescent="0.15">
      <c r="A5" s="20" t="s">
        <v>56</v>
      </c>
      <c r="S5" s="59"/>
      <c r="T5" s="59"/>
      <c r="U5" s="59"/>
      <c r="V5" s="59"/>
      <c r="W5" s="59"/>
      <c r="X5" s="59"/>
      <c r="Y5" s="59"/>
      <c r="Z5" s="59"/>
      <c r="AA5" s="59"/>
      <c r="AB5" s="59"/>
      <c r="AC5" s="59"/>
      <c r="AD5" s="59"/>
      <c r="AI5" s="21" t="s">
        <v>91</v>
      </c>
    </row>
    <row r="6" spans="1:38" s="21" customFormat="1" ht="27.75" customHeight="1" x14ac:dyDescent="0.15">
      <c r="A6" s="22"/>
      <c r="B6" s="23"/>
      <c r="C6" s="23"/>
      <c r="D6" s="18" t="s">
        <v>55</v>
      </c>
      <c r="E6" s="149">
        <v>45731</v>
      </c>
      <c r="F6" s="149"/>
      <c r="G6" s="149"/>
      <c r="H6" s="149"/>
      <c r="I6" s="149"/>
      <c r="J6" s="149"/>
      <c r="K6" s="149"/>
      <c r="L6" s="149"/>
      <c r="M6" s="149"/>
      <c r="N6" s="149"/>
      <c r="O6" s="149"/>
      <c r="P6" s="149"/>
      <c r="Q6" s="149"/>
      <c r="R6" s="149"/>
      <c r="S6" s="149"/>
      <c r="T6" s="149"/>
      <c r="U6" s="149"/>
      <c r="V6" s="149"/>
      <c r="W6" s="149"/>
      <c r="X6" s="149"/>
      <c r="Y6" s="149"/>
      <c r="Z6" s="149"/>
      <c r="AA6" s="149"/>
      <c r="AB6" s="149"/>
      <c r="AC6" s="149"/>
      <c r="AD6" s="150"/>
      <c r="AI6" s="17">
        <v>45731</v>
      </c>
      <c r="AJ6" s="17"/>
      <c r="AK6" s="16">
        <v>45700</v>
      </c>
      <c r="AL6" s="21" t="s">
        <v>131</v>
      </c>
    </row>
    <row r="7" spans="1:38" s="21" customFormat="1" ht="15" customHeight="1" x14ac:dyDescent="0.15">
      <c r="A7" s="20"/>
      <c r="AI7" s="17"/>
      <c r="AJ7" s="17"/>
      <c r="AK7" s="16"/>
    </row>
    <row r="8" spans="1:38" s="21" customFormat="1" ht="21.75" customHeight="1" x14ac:dyDescent="0.15">
      <c r="A8" s="24" t="s">
        <v>57</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6"/>
      <c r="AI8" s="17"/>
      <c r="AJ8" s="17"/>
      <c r="AK8" s="16"/>
    </row>
    <row r="9" spans="1:38" s="21" customFormat="1" ht="36.75" customHeight="1" x14ac:dyDescent="0.15">
      <c r="A9" s="143" t="s">
        <v>58</v>
      </c>
      <c r="B9" s="144"/>
      <c r="C9" s="145"/>
      <c r="D9" s="203"/>
      <c r="E9" s="204"/>
      <c r="F9" s="204"/>
      <c r="G9" s="204"/>
      <c r="H9" s="204"/>
      <c r="I9" s="204"/>
      <c r="J9" s="204"/>
      <c r="K9" s="204"/>
      <c r="L9" s="204"/>
      <c r="M9" s="204"/>
      <c r="N9" s="204"/>
      <c r="O9" s="205"/>
      <c r="P9" s="146" t="s">
        <v>59</v>
      </c>
      <c r="Q9" s="147"/>
      <c r="R9" s="148"/>
      <c r="S9" s="189"/>
      <c r="T9" s="190"/>
      <c r="U9" s="190"/>
      <c r="V9" s="190"/>
      <c r="W9" s="190"/>
      <c r="X9" s="190"/>
      <c r="Y9" s="190"/>
      <c r="Z9" s="190"/>
      <c r="AA9" s="190"/>
      <c r="AB9" s="190"/>
      <c r="AC9" s="190"/>
      <c r="AD9" s="191"/>
      <c r="AH9" s="21" t="str">
        <f>ASC(D9)</f>
        <v/>
      </c>
      <c r="AI9" s="17"/>
      <c r="AJ9" s="17"/>
      <c r="AK9" s="16"/>
    </row>
    <row r="10" spans="1:38" s="21" customFormat="1" ht="30.75" customHeight="1" x14ac:dyDescent="0.15">
      <c r="A10" s="136" t="s">
        <v>92</v>
      </c>
      <c r="B10" s="137"/>
      <c r="C10" s="138"/>
      <c r="D10" s="27" t="s">
        <v>0</v>
      </c>
      <c r="E10" s="198"/>
      <c r="F10" s="198"/>
      <c r="G10" s="198"/>
      <c r="H10" s="199"/>
      <c r="I10" s="196"/>
      <c r="J10" s="196"/>
      <c r="K10" s="196"/>
      <c r="L10" s="196"/>
      <c r="M10" s="196"/>
      <c r="N10" s="196"/>
      <c r="O10" s="196"/>
      <c r="P10" s="196"/>
      <c r="Q10" s="196"/>
      <c r="R10" s="196"/>
      <c r="S10" s="196"/>
      <c r="T10" s="196"/>
      <c r="U10" s="196"/>
      <c r="V10" s="196"/>
      <c r="W10" s="196"/>
      <c r="X10" s="196"/>
      <c r="Y10" s="196"/>
      <c r="Z10" s="196"/>
      <c r="AA10" s="196"/>
      <c r="AB10" s="196"/>
      <c r="AC10" s="196"/>
      <c r="AD10" s="197"/>
      <c r="AI10" s="17"/>
      <c r="AJ10" s="17"/>
      <c r="AK10" s="16"/>
    </row>
    <row r="11" spans="1:38" s="21" customFormat="1" ht="27.75" customHeight="1" thickBot="1" x14ac:dyDescent="0.2">
      <c r="A11" s="151" t="s">
        <v>60</v>
      </c>
      <c r="B11" s="147"/>
      <c r="C11" s="148"/>
      <c r="D11" s="139"/>
      <c r="E11" s="140"/>
      <c r="F11" s="140"/>
      <c r="G11" s="140"/>
      <c r="H11" s="140"/>
      <c r="I11" s="140"/>
      <c r="J11" s="140"/>
      <c r="K11" s="140"/>
      <c r="L11" s="140"/>
      <c r="M11" s="140"/>
      <c r="N11" s="140"/>
      <c r="O11" s="141"/>
      <c r="P11" s="152" t="s">
        <v>61</v>
      </c>
      <c r="Q11" s="153"/>
      <c r="R11" s="154"/>
      <c r="S11" s="155"/>
      <c r="T11" s="156"/>
      <c r="U11" s="156"/>
      <c r="V11" s="156"/>
      <c r="W11" s="156"/>
      <c r="X11" s="156"/>
      <c r="Y11" s="156"/>
      <c r="Z11" s="156"/>
      <c r="AA11" s="156"/>
      <c r="AB11" s="156"/>
      <c r="AC11" s="156"/>
      <c r="AD11" s="157"/>
      <c r="AI11" s="17"/>
      <c r="AJ11" s="17"/>
      <c r="AK11" s="16"/>
    </row>
    <row r="12" spans="1:38" s="21" customFormat="1" ht="27.75" customHeight="1" x14ac:dyDescent="0.15">
      <c r="A12" s="96" t="s">
        <v>62</v>
      </c>
      <c r="B12" s="97"/>
      <c r="C12" s="98"/>
      <c r="D12" s="139"/>
      <c r="E12" s="140"/>
      <c r="F12" s="140"/>
      <c r="G12" s="140"/>
      <c r="H12" s="140"/>
      <c r="I12" s="140"/>
      <c r="J12" s="140"/>
      <c r="K12" s="140"/>
      <c r="L12" s="140"/>
      <c r="M12" s="140"/>
      <c r="N12" s="140"/>
      <c r="O12" s="140"/>
      <c r="P12" s="200" t="s">
        <v>63</v>
      </c>
      <c r="Q12" s="201"/>
      <c r="R12" s="201"/>
      <c r="S12" s="201"/>
      <c r="T12" s="201"/>
      <c r="U12" s="201"/>
      <c r="V12" s="201"/>
      <c r="W12" s="201"/>
      <c r="X12" s="201"/>
      <c r="Y12" s="201"/>
      <c r="Z12" s="201"/>
      <c r="AA12" s="201"/>
      <c r="AB12" s="201"/>
      <c r="AC12" s="201"/>
      <c r="AD12" s="202"/>
    </row>
    <row r="13" spans="1:38" s="21" customFormat="1" ht="15" customHeight="1" x14ac:dyDescent="0.15">
      <c r="A13" s="143" t="s">
        <v>64</v>
      </c>
      <c r="B13" s="158"/>
      <c r="C13" s="159"/>
      <c r="D13" s="192"/>
      <c r="E13" s="193"/>
      <c r="F13" s="193"/>
      <c r="G13" s="193"/>
      <c r="H13" s="193"/>
      <c r="I13" s="193"/>
      <c r="J13" s="193"/>
      <c r="K13" s="193"/>
      <c r="L13" s="193"/>
      <c r="M13" s="193"/>
      <c r="N13" s="193"/>
      <c r="O13" s="193"/>
      <c r="P13" s="163"/>
      <c r="Q13" s="164"/>
      <c r="R13" s="164"/>
      <c r="S13" s="164"/>
      <c r="T13" s="164"/>
      <c r="U13" s="164"/>
      <c r="V13" s="164"/>
      <c r="W13" s="164"/>
      <c r="X13" s="164"/>
      <c r="Y13" s="164"/>
      <c r="Z13" s="164"/>
      <c r="AA13" s="164"/>
      <c r="AB13" s="164"/>
      <c r="AC13" s="164"/>
      <c r="AD13" s="165"/>
    </row>
    <row r="14" spans="1:38" s="19" customFormat="1" ht="21" customHeight="1" thickBot="1" x14ac:dyDescent="0.2">
      <c r="A14" s="160"/>
      <c r="B14" s="161"/>
      <c r="C14" s="162"/>
      <c r="D14" s="194"/>
      <c r="E14" s="195"/>
      <c r="F14" s="195"/>
      <c r="G14" s="195"/>
      <c r="H14" s="195"/>
      <c r="I14" s="195"/>
      <c r="J14" s="195"/>
      <c r="K14" s="195"/>
      <c r="L14" s="195"/>
      <c r="M14" s="195"/>
      <c r="N14" s="195"/>
      <c r="O14" s="195"/>
      <c r="P14" s="166"/>
      <c r="Q14" s="167"/>
      <c r="R14" s="167"/>
      <c r="S14" s="167"/>
      <c r="T14" s="167"/>
      <c r="U14" s="167"/>
      <c r="V14" s="167"/>
      <c r="W14" s="167"/>
      <c r="X14" s="167"/>
      <c r="Y14" s="167"/>
      <c r="Z14" s="167"/>
      <c r="AA14" s="167"/>
      <c r="AB14" s="167"/>
      <c r="AC14" s="167"/>
      <c r="AD14" s="168"/>
      <c r="AE14" s="21"/>
      <c r="AF14" s="21"/>
      <c r="AG14" s="21"/>
      <c r="AH14" s="21"/>
      <c r="AL14" s="21"/>
    </row>
    <row r="15" spans="1:38" s="19" customFormat="1" ht="9.9499999999999993"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L15" s="21"/>
    </row>
    <row r="16" spans="1:38" s="19" customFormat="1" ht="25.5" customHeight="1" x14ac:dyDescent="0.15">
      <c r="A16" s="124" t="s">
        <v>86</v>
      </c>
      <c r="B16" s="124"/>
      <c r="C16" s="124"/>
      <c r="D16" s="124"/>
      <c r="E16" s="124"/>
      <c r="F16" s="124"/>
      <c r="G16" s="209"/>
      <c r="H16" s="210"/>
      <c r="I16" s="210"/>
      <c r="J16" s="210"/>
      <c r="K16" s="210"/>
      <c r="L16" s="210"/>
      <c r="M16" s="210"/>
      <c r="N16" s="210"/>
      <c r="O16" s="210"/>
      <c r="P16" s="211"/>
      <c r="Q16" s="151" t="s">
        <v>49</v>
      </c>
      <c r="R16" s="147"/>
      <c r="S16" s="148"/>
      <c r="T16" s="206"/>
      <c r="U16" s="207"/>
      <c r="V16" s="207"/>
      <c r="W16" s="208"/>
      <c r="X16" s="151" t="s">
        <v>87</v>
      </c>
      <c r="Y16" s="147"/>
      <c r="Z16" s="148"/>
      <c r="AA16" s="209"/>
      <c r="AB16" s="210"/>
      <c r="AC16" s="210"/>
      <c r="AD16" s="211"/>
      <c r="AE16" s="21"/>
      <c r="AF16" s="21"/>
      <c r="AG16" s="21"/>
      <c r="AH16" s="21"/>
      <c r="AL16" s="21"/>
    </row>
    <row r="17" spans="1:38" s="19" customFormat="1" ht="17.25" customHeight="1" x14ac:dyDescent="0.15">
      <c r="A17" s="124" t="s">
        <v>85</v>
      </c>
      <c r="B17" s="124"/>
      <c r="C17" s="124"/>
      <c r="D17" s="124"/>
      <c r="E17" s="124"/>
      <c r="F17" s="124"/>
      <c r="G17" s="174" t="s">
        <v>1</v>
      </c>
      <c r="H17" s="174"/>
      <c r="I17" s="174"/>
      <c r="J17" s="174"/>
      <c r="K17" s="174"/>
      <c r="L17" s="174"/>
      <c r="M17" s="174"/>
      <c r="N17" s="174"/>
      <c r="O17" s="174"/>
      <c r="P17" s="174"/>
      <c r="Q17" s="174"/>
      <c r="R17" s="174"/>
      <c r="S17" s="174" t="s">
        <v>2</v>
      </c>
      <c r="T17" s="174"/>
      <c r="U17" s="174"/>
      <c r="V17" s="174"/>
      <c r="W17" s="174"/>
      <c r="X17" s="174"/>
      <c r="Y17" s="174"/>
      <c r="Z17" s="174"/>
      <c r="AA17" s="174"/>
      <c r="AB17" s="174"/>
      <c r="AC17" s="174"/>
      <c r="AD17" s="174"/>
      <c r="AE17" s="21"/>
      <c r="AF17" s="21"/>
      <c r="AG17" s="21"/>
      <c r="AH17" s="21"/>
      <c r="AI17" s="19" t="s">
        <v>27</v>
      </c>
      <c r="AJ17" s="188" t="s">
        <v>93</v>
      </c>
      <c r="AK17" s="188"/>
      <c r="AL17" s="21"/>
    </row>
    <row r="18" spans="1:38" s="19" customFormat="1" ht="25.5" customHeight="1" x14ac:dyDescent="0.15">
      <c r="A18" s="124"/>
      <c r="B18" s="124"/>
      <c r="C18" s="124"/>
      <c r="D18" s="124"/>
      <c r="E18" s="124"/>
      <c r="F18" s="124"/>
      <c r="G18" s="177"/>
      <c r="H18" s="178"/>
      <c r="I18" s="178"/>
      <c r="J18" s="178"/>
      <c r="K18" s="178"/>
      <c r="L18" s="178"/>
      <c r="M18" s="178"/>
      <c r="N18" s="178"/>
      <c r="O18" s="178"/>
      <c r="P18" s="178"/>
      <c r="Q18" s="178"/>
      <c r="R18" s="179"/>
      <c r="S18" s="177"/>
      <c r="T18" s="178"/>
      <c r="U18" s="178"/>
      <c r="V18" s="178"/>
      <c r="W18" s="178"/>
      <c r="X18" s="178"/>
      <c r="Y18" s="178"/>
      <c r="Z18" s="178"/>
      <c r="AA18" s="178"/>
      <c r="AB18" s="178"/>
      <c r="AC18" s="178"/>
      <c r="AD18" s="179"/>
      <c r="AE18" s="21"/>
      <c r="AF18" s="21"/>
      <c r="AG18" s="21"/>
      <c r="AH18" s="21"/>
      <c r="AI18" s="19" t="str">
        <f>TRIM(G18)&amp;"　"&amp;TRIM(S18)</f>
        <v>　</v>
      </c>
      <c r="AK18" s="19">
        <f>COUNTA(G20:X21)</f>
        <v>0</v>
      </c>
      <c r="AL18" s="21"/>
    </row>
    <row r="19" spans="1:38" s="19" customFormat="1" ht="20.25" customHeight="1" x14ac:dyDescent="0.15">
      <c r="A19" s="151"/>
      <c r="B19" s="147"/>
      <c r="C19" s="147"/>
      <c r="D19" s="147"/>
      <c r="E19" s="147"/>
      <c r="F19" s="148"/>
      <c r="G19" s="174" t="s">
        <v>90</v>
      </c>
      <c r="H19" s="174"/>
      <c r="I19" s="174"/>
      <c r="J19" s="174"/>
      <c r="K19" s="174"/>
      <c r="L19" s="174"/>
      <c r="M19" s="174" t="s">
        <v>3</v>
      </c>
      <c r="N19" s="174"/>
      <c r="O19" s="174"/>
      <c r="P19" s="174"/>
      <c r="Q19" s="174"/>
      <c r="R19" s="174"/>
      <c r="S19" s="174"/>
      <c r="T19" s="174"/>
      <c r="U19" s="174"/>
      <c r="V19" s="174"/>
      <c r="W19" s="174"/>
      <c r="X19" s="174"/>
      <c r="Y19" s="174" t="s">
        <v>32</v>
      </c>
      <c r="Z19" s="174"/>
      <c r="AA19" s="174"/>
      <c r="AB19" s="174"/>
      <c r="AC19" s="174"/>
      <c r="AD19" s="174"/>
      <c r="AE19" s="21"/>
      <c r="AF19" s="21"/>
      <c r="AG19" s="21"/>
      <c r="AH19" s="28"/>
      <c r="AI19" s="29">
        <f>IF(E6=AI5,"出場日未選択",VLOOKUP(E6,AI6:AL11,3,0))</f>
        <v>45700</v>
      </c>
      <c r="AJ19" s="29"/>
      <c r="AK19" s="29" t="str">
        <f>IF(E6=AI5,"",VLOOKUP(E6,AI6:AL11,4,0))</f>
        <v>←申込締切日</v>
      </c>
    </row>
    <row r="20" spans="1:38" s="19" customFormat="1" ht="26.25" customHeight="1" x14ac:dyDescent="0.15">
      <c r="A20" s="151" t="s">
        <v>88</v>
      </c>
      <c r="B20" s="147"/>
      <c r="C20" s="147"/>
      <c r="D20" s="147"/>
      <c r="E20" s="147"/>
      <c r="F20" s="148"/>
      <c r="G20" s="181"/>
      <c r="H20" s="182"/>
      <c r="I20" s="182"/>
      <c r="J20" s="182"/>
      <c r="K20" s="182"/>
      <c r="L20" s="182"/>
      <c r="M20" s="182"/>
      <c r="N20" s="182"/>
      <c r="O20" s="182"/>
      <c r="P20" s="182"/>
      <c r="Q20" s="182"/>
      <c r="R20" s="182"/>
      <c r="S20" s="182"/>
      <c r="T20" s="182"/>
      <c r="U20" s="182"/>
      <c r="V20" s="182"/>
      <c r="W20" s="182"/>
      <c r="X20" s="183"/>
      <c r="Y20" s="180"/>
      <c r="Z20" s="180"/>
      <c r="AA20" s="180"/>
      <c r="AB20" s="180"/>
      <c r="AC20" s="180"/>
      <c r="AD20" s="180"/>
      <c r="AE20" s="21"/>
      <c r="AF20" s="21"/>
      <c r="AG20" s="21"/>
      <c r="AH20" s="19" t="str">
        <f>IF(M20="","",VLOOKUP(M20,$AI$49:$AJ$66,2,0)+AK20)</f>
        <v/>
      </c>
      <c r="AI20" s="19">
        <f>IF(G20="",0,VLOOKUP($G20,$AI$49:$AL$88,4,0))</f>
        <v>0</v>
      </c>
      <c r="AJ20" s="19" t="str">
        <f>IF(G20="","",VLOOKUP($G20,$AI$49:$AL$88,2,0))</f>
        <v/>
      </c>
      <c r="AK20" s="19">
        <f>IF(G20="",0,VLOOKUP($G20,$AI$49:$AL$88,3,0))</f>
        <v>0</v>
      </c>
      <c r="AL20" s="19" t="str">
        <f>IF(Y20="","999:99.99"," "&amp;LEFT(RIGHT("  "&amp;TEXT(Y20,"0.00"),7),2)&amp;":"&amp;RIGHT(TEXT(Y20,"0.00"),5))</f>
        <v>999:99.99</v>
      </c>
    </row>
    <row r="21" spans="1:38" s="19" customFormat="1" ht="26.25" customHeight="1" x14ac:dyDescent="0.15">
      <c r="A21" s="151" t="s">
        <v>89</v>
      </c>
      <c r="B21" s="147"/>
      <c r="C21" s="147"/>
      <c r="D21" s="147"/>
      <c r="E21" s="147"/>
      <c r="F21" s="148"/>
      <c r="G21" s="181"/>
      <c r="H21" s="182"/>
      <c r="I21" s="182"/>
      <c r="J21" s="182"/>
      <c r="K21" s="182"/>
      <c r="L21" s="182"/>
      <c r="M21" s="182"/>
      <c r="N21" s="182"/>
      <c r="O21" s="182"/>
      <c r="P21" s="182"/>
      <c r="Q21" s="182"/>
      <c r="R21" s="182"/>
      <c r="S21" s="182"/>
      <c r="T21" s="182"/>
      <c r="U21" s="182"/>
      <c r="V21" s="182"/>
      <c r="W21" s="182"/>
      <c r="X21" s="183"/>
      <c r="Y21" s="180"/>
      <c r="Z21" s="180"/>
      <c r="AA21" s="180"/>
      <c r="AB21" s="180"/>
      <c r="AC21" s="180"/>
      <c r="AD21" s="180"/>
      <c r="AE21" s="21"/>
      <c r="AF21" s="21"/>
      <c r="AG21" s="21"/>
      <c r="AH21" s="19" t="str">
        <f>IF(M21="","",VLOOKUP(M21,$AI$49:$AJ$66,2,0)+AK21)</f>
        <v/>
      </c>
      <c r="AI21" s="19">
        <f>IF(G21="",0,VLOOKUP($G21,$AI$49:$AL$88,4,0))</f>
        <v>0</v>
      </c>
      <c r="AJ21" s="19" t="str">
        <f>IF(G21="","",VLOOKUP($G21,$AI$49:$AL$88,2,0))</f>
        <v/>
      </c>
      <c r="AK21" s="19">
        <f>IF(G21="",0,VLOOKUP($G21,$AI$49:$AL$88,3,0))</f>
        <v>0</v>
      </c>
      <c r="AL21" s="19" t="str">
        <f>IF(Y21="","999:99.99"," "&amp;LEFT(RIGHT("  "&amp;TEXT(Y21,"0.00"),7),2)&amp;":"&amp;RIGHT(TEXT(Y21,"0.00"),5))</f>
        <v>999:99.99</v>
      </c>
    </row>
    <row r="22" spans="1:38" s="19" customFormat="1" ht="9.9499999999999993"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8" s="19" customFormat="1" ht="21" customHeight="1" x14ac:dyDescent="0.15">
      <c r="A23" s="24" t="s">
        <v>65</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c r="AE23" s="30"/>
      <c r="AF23" s="30"/>
      <c r="AG23" s="30"/>
      <c r="AH23" s="30"/>
    </row>
    <row r="24" spans="1:38" s="19" customFormat="1" ht="23.25" customHeight="1" x14ac:dyDescent="0.15">
      <c r="A24" s="151"/>
      <c r="B24" s="147"/>
      <c r="C24" s="147"/>
      <c r="D24" s="147"/>
      <c r="E24" s="147"/>
      <c r="F24" s="148"/>
      <c r="G24" s="172" t="s">
        <v>66</v>
      </c>
      <c r="H24" s="144"/>
      <c r="I24" s="144"/>
      <c r="J24" s="144"/>
      <c r="K24" s="145"/>
      <c r="L24" s="144" t="s">
        <v>67</v>
      </c>
      <c r="M24" s="144"/>
      <c r="N24" s="144"/>
      <c r="O24" s="144"/>
      <c r="P24" s="144"/>
      <c r="Q24" s="172"/>
      <c r="R24" s="144"/>
      <c r="S24" s="144"/>
      <c r="T24" s="144"/>
      <c r="U24" s="145"/>
      <c r="V24" s="151" t="s">
        <v>68</v>
      </c>
      <c r="W24" s="147"/>
      <c r="X24" s="147"/>
      <c r="Y24" s="147"/>
      <c r="Z24" s="147"/>
      <c r="AA24" s="147"/>
      <c r="AB24" s="147"/>
      <c r="AC24" s="147"/>
      <c r="AD24" s="148"/>
      <c r="AE24" s="21"/>
      <c r="AF24" s="21"/>
      <c r="AG24" s="21"/>
      <c r="AH24" s="21"/>
    </row>
    <row r="25" spans="1:38" s="19" customFormat="1" ht="23.25" customHeight="1" x14ac:dyDescent="0.15">
      <c r="A25" s="151" t="s">
        <v>69</v>
      </c>
      <c r="B25" s="147"/>
      <c r="C25" s="147"/>
      <c r="D25" s="147"/>
      <c r="E25" s="147"/>
      <c r="F25" s="148"/>
      <c r="G25" s="175">
        <f>IF(T16="女子",1,0)</f>
        <v>0</v>
      </c>
      <c r="H25" s="176"/>
      <c r="I25" s="176"/>
      <c r="J25" s="31"/>
      <c r="K25" s="32" t="s">
        <v>70</v>
      </c>
      <c r="L25" s="175">
        <f>IF(T16="男子",1,0)</f>
        <v>0</v>
      </c>
      <c r="M25" s="176"/>
      <c r="N25" s="176"/>
      <c r="O25" s="31"/>
      <c r="P25" s="32" t="s">
        <v>70</v>
      </c>
      <c r="Q25" s="152"/>
      <c r="R25" s="153"/>
      <c r="S25" s="153"/>
      <c r="T25" s="153"/>
      <c r="U25" s="154"/>
      <c r="V25" s="184">
        <f>G25+L25</f>
        <v>0</v>
      </c>
      <c r="W25" s="117"/>
      <c r="X25" s="117"/>
      <c r="Y25" s="117"/>
      <c r="Z25" s="117"/>
      <c r="AA25" s="117"/>
      <c r="AB25" s="117"/>
      <c r="AC25" s="33"/>
      <c r="AD25" s="34" t="s">
        <v>70</v>
      </c>
      <c r="AE25" s="21"/>
      <c r="AF25" s="21"/>
      <c r="AG25" s="21"/>
      <c r="AH25" s="21"/>
    </row>
    <row r="26" spans="1:38" s="19" customFormat="1" ht="23.25" customHeight="1" x14ac:dyDescent="0.15">
      <c r="A26" s="151" t="s">
        <v>71</v>
      </c>
      <c r="B26" s="147"/>
      <c r="C26" s="147"/>
      <c r="D26" s="147"/>
      <c r="E26" s="147"/>
      <c r="F26" s="148"/>
      <c r="G26" s="175">
        <f>IF(T16="女子",AK18,0)</f>
        <v>0</v>
      </c>
      <c r="H26" s="176"/>
      <c r="I26" s="176"/>
      <c r="J26" s="31"/>
      <c r="K26" s="32" t="s">
        <v>72</v>
      </c>
      <c r="L26" s="175">
        <f>IF(T16="男子",AK18,0)</f>
        <v>0</v>
      </c>
      <c r="M26" s="176"/>
      <c r="N26" s="176"/>
      <c r="O26" s="31"/>
      <c r="P26" s="32" t="s">
        <v>72</v>
      </c>
      <c r="Q26" s="185"/>
      <c r="R26" s="186"/>
      <c r="S26" s="186"/>
      <c r="T26" s="186"/>
      <c r="U26" s="187"/>
      <c r="V26" s="184">
        <f>G26+L26</f>
        <v>0</v>
      </c>
      <c r="W26" s="117"/>
      <c r="X26" s="117"/>
      <c r="Y26" s="117"/>
      <c r="Z26" s="117"/>
      <c r="AA26" s="117"/>
      <c r="AB26" s="117"/>
      <c r="AC26" s="31"/>
      <c r="AD26" s="32" t="s">
        <v>72</v>
      </c>
      <c r="AE26" s="21"/>
      <c r="AF26" s="21"/>
      <c r="AG26" s="21"/>
      <c r="AH26" s="21"/>
    </row>
    <row r="27" spans="1:38" s="19" customFormat="1" ht="9.9499999999999993"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8" s="21" customFormat="1" ht="24" customHeight="1" x14ac:dyDescent="0.15">
      <c r="A28" s="24" t="s">
        <v>73</v>
      </c>
      <c r="B28" s="25"/>
      <c r="C28" s="25"/>
      <c r="D28" s="25"/>
      <c r="E28" s="25"/>
      <c r="F28" s="35"/>
      <c r="G28" s="25"/>
      <c r="H28" s="25"/>
      <c r="I28" s="25"/>
      <c r="J28" s="25"/>
      <c r="K28" s="25"/>
      <c r="L28" s="25"/>
      <c r="M28" s="25"/>
      <c r="N28" s="25"/>
      <c r="O28" s="25"/>
      <c r="P28" s="25"/>
      <c r="Q28" s="25"/>
      <c r="R28" s="25"/>
      <c r="S28" s="25"/>
      <c r="T28" s="25"/>
      <c r="U28" s="25"/>
      <c r="V28" s="25"/>
      <c r="W28" s="25"/>
      <c r="X28" s="25"/>
      <c r="Y28" s="25"/>
      <c r="Z28" s="25"/>
      <c r="AA28" s="25"/>
      <c r="AB28" s="25"/>
      <c r="AC28" s="25"/>
      <c r="AD28" s="26"/>
    </row>
    <row r="29" spans="1:38" s="21" customFormat="1" ht="23.25" customHeight="1" x14ac:dyDescent="0.15">
      <c r="A29" s="106" t="s">
        <v>74</v>
      </c>
      <c r="B29" s="107"/>
      <c r="C29" s="107"/>
      <c r="D29" s="107"/>
      <c r="E29" s="107"/>
      <c r="F29" s="108"/>
      <c r="G29" s="64"/>
      <c r="H29" s="45" t="s">
        <v>122</v>
      </c>
      <c r="I29" s="45"/>
      <c r="J29" s="45"/>
      <c r="K29" s="45"/>
      <c r="L29" s="45"/>
      <c r="M29" s="65"/>
      <c r="N29" s="45"/>
      <c r="O29" s="65"/>
      <c r="P29" s="45"/>
      <c r="Q29" s="99">
        <f>COUNTIF(AI20:AI21,1800)</f>
        <v>0</v>
      </c>
      <c r="R29" s="99"/>
      <c r="S29" s="100" t="s">
        <v>72</v>
      </c>
      <c r="T29" s="100"/>
      <c r="U29" s="45"/>
      <c r="V29" s="65"/>
      <c r="W29" s="65"/>
      <c r="X29" s="65"/>
      <c r="Y29" s="65"/>
      <c r="Z29" s="65"/>
      <c r="AA29" s="65"/>
      <c r="AB29" s="65"/>
      <c r="AC29" s="65"/>
      <c r="AD29" s="92"/>
    </row>
    <row r="30" spans="1:38" s="21" customFormat="1" ht="19.5" hidden="1" customHeight="1" x14ac:dyDescent="0.15">
      <c r="A30" s="109"/>
      <c r="B30" s="110"/>
      <c r="C30" s="110"/>
      <c r="D30" s="110"/>
      <c r="E30" s="110"/>
      <c r="F30" s="111"/>
      <c r="G30" s="67"/>
      <c r="H30" s="33" t="s">
        <v>117</v>
      </c>
      <c r="I30" s="33"/>
      <c r="J30" s="33"/>
      <c r="K30" s="33"/>
      <c r="L30" s="33"/>
      <c r="N30" s="33"/>
      <c r="P30" s="33"/>
      <c r="Q30" s="93"/>
      <c r="R30" s="93"/>
      <c r="S30" s="33"/>
      <c r="T30" s="33"/>
      <c r="U30" s="33"/>
      <c r="V30" s="93"/>
      <c r="W30" s="93"/>
      <c r="X30" s="93"/>
      <c r="Y30" s="93"/>
      <c r="Z30" s="93"/>
      <c r="AA30" s="93"/>
      <c r="AB30" s="93"/>
      <c r="AC30" s="93"/>
      <c r="AD30" s="90"/>
    </row>
    <row r="31" spans="1:38" s="21" customFormat="1" ht="19.5" customHeight="1" x14ac:dyDescent="0.15">
      <c r="A31" s="109"/>
      <c r="B31" s="110"/>
      <c r="C31" s="110"/>
      <c r="D31" s="110"/>
      <c r="E31" s="110"/>
      <c r="F31" s="111"/>
      <c r="G31" s="67"/>
      <c r="H31" s="33" t="s">
        <v>117</v>
      </c>
      <c r="I31" s="33"/>
      <c r="J31" s="33"/>
      <c r="K31" s="33"/>
      <c r="L31" s="33"/>
      <c r="N31" s="33"/>
      <c r="P31" s="33"/>
      <c r="Q31" s="101">
        <f>COUNTIF(AI20:AI21,3000)</f>
        <v>0</v>
      </c>
      <c r="R31" s="101"/>
      <c r="S31" s="102" t="s">
        <v>72</v>
      </c>
      <c r="T31" s="102"/>
      <c r="U31" s="33"/>
      <c r="AD31" s="94"/>
    </row>
    <row r="32" spans="1:38" s="21" customFormat="1" ht="19.5" customHeight="1" x14ac:dyDescent="0.15">
      <c r="A32" s="112"/>
      <c r="B32" s="113"/>
      <c r="C32" s="113"/>
      <c r="D32" s="113"/>
      <c r="E32" s="113"/>
      <c r="F32" s="114"/>
      <c r="G32" s="66"/>
      <c r="H32" s="62" t="s">
        <v>124</v>
      </c>
      <c r="I32" s="62"/>
      <c r="J32" s="62"/>
      <c r="K32" s="62"/>
      <c r="L32" s="62"/>
      <c r="M32" s="63"/>
      <c r="N32" s="62"/>
      <c r="O32" s="63"/>
      <c r="P32" s="62"/>
      <c r="Q32" s="103">
        <f>COUNTIF(AI20:AI21,5000)</f>
        <v>0</v>
      </c>
      <c r="R32" s="103"/>
      <c r="S32" s="104" t="s">
        <v>72</v>
      </c>
      <c r="T32" s="104"/>
      <c r="U32" s="62"/>
      <c r="V32" s="105" t="str">
        <f>DBCS(TEXT(SUM(AI20:AI21),"#,##0"))</f>
        <v>０</v>
      </c>
      <c r="W32" s="105"/>
      <c r="X32" s="105"/>
      <c r="Y32" s="105"/>
      <c r="Z32" s="105"/>
      <c r="AA32" s="105"/>
      <c r="AB32" s="105"/>
      <c r="AC32" s="105"/>
      <c r="AD32" s="91" t="s">
        <v>75</v>
      </c>
    </row>
    <row r="33" spans="1:36" s="21" customFormat="1" ht="23.25" hidden="1" customHeight="1" x14ac:dyDescent="0.15">
      <c r="A33" s="96" t="s">
        <v>128</v>
      </c>
      <c r="B33" s="97"/>
      <c r="C33" s="97"/>
      <c r="D33" s="97"/>
      <c r="E33" s="97"/>
      <c r="F33" s="98"/>
      <c r="G33" s="23"/>
      <c r="H33" s="23"/>
      <c r="I33" s="23"/>
      <c r="J33" s="23"/>
      <c r="K33" s="23"/>
      <c r="L33" s="23"/>
      <c r="M33" s="23"/>
      <c r="N33" s="23"/>
      <c r="O33" s="23"/>
      <c r="P33" s="31"/>
      <c r="Q33" s="115"/>
      <c r="R33" s="115"/>
      <c r="S33" s="116" t="s">
        <v>72</v>
      </c>
      <c r="T33" s="116"/>
      <c r="U33" s="31"/>
      <c r="V33" s="117" t="str">
        <f>DBCS(TEXT(Q33*2800,"#,##0"))</f>
        <v>０</v>
      </c>
      <c r="W33" s="117"/>
      <c r="X33" s="117"/>
      <c r="Y33" s="117"/>
      <c r="Z33" s="117"/>
      <c r="AA33" s="117"/>
      <c r="AB33" s="117"/>
      <c r="AC33" s="117"/>
      <c r="AD33" s="46" t="s">
        <v>75</v>
      </c>
    </row>
    <row r="34" spans="1:36" s="21" customFormat="1" ht="23.25" hidden="1" customHeight="1" x14ac:dyDescent="0.15">
      <c r="A34" s="96" t="s">
        <v>121</v>
      </c>
      <c r="B34" s="97"/>
      <c r="C34" s="97"/>
      <c r="D34" s="97"/>
      <c r="E34" s="97"/>
      <c r="F34" s="97"/>
      <c r="G34" s="97"/>
      <c r="H34" s="97"/>
      <c r="I34" s="97"/>
      <c r="J34" s="97"/>
      <c r="K34" s="97"/>
      <c r="L34" s="97"/>
      <c r="M34" s="97"/>
      <c r="N34" s="97"/>
      <c r="O34" s="97"/>
      <c r="P34" s="97"/>
      <c r="Q34" s="97"/>
      <c r="R34" s="97"/>
      <c r="S34" s="97"/>
      <c r="T34" s="97"/>
      <c r="U34" s="98"/>
      <c r="V34" s="95" t="str">
        <f>DBCS(TEXT(SUM(AI20:AI21)+Q33*2800,"#,##0"))</f>
        <v>０</v>
      </c>
      <c r="W34" s="95"/>
      <c r="X34" s="95"/>
      <c r="Y34" s="95"/>
      <c r="Z34" s="95"/>
      <c r="AA34" s="95"/>
      <c r="AB34" s="95"/>
      <c r="AC34" s="95"/>
      <c r="AD34" s="90" t="s">
        <v>75</v>
      </c>
    </row>
    <row r="35" spans="1:36" s="21" customFormat="1" ht="9.9499999999999993"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6" s="21" customFormat="1" ht="21.75" customHeight="1" x14ac:dyDescent="0.15">
      <c r="A36" s="36" t="s">
        <v>76</v>
      </c>
      <c r="B36" s="37"/>
      <c r="C36" s="37"/>
      <c r="D36" s="37"/>
      <c r="E36" s="37"/>
      <c r="F36" s="38"/>
      <c r="G36" s="37"/>
      <c r="H36" s="37"/>
      <c r="I36" s="37"/>
      <c r="J36" s="37"/>
      <c r="K36" s="37"/>
      <c r="L36" s="37"/>
      <c r="M36" s="37"/>
      <c r="N36" s="37"/>
      <c r="O36" s="37"/>
      <c r="P36" s="37"/>
      <c r="Q36" s="37"/>
      <c r="R36" s="37"/>
      <c r="S36" s="37"/>
      <c r="T36" s="37"/>
      <c r="U36" s="37"/>
      <c r="V36" s="37"/>
      <c r="W36" s="37"/>
      <c r="X36" s="37"/>
      <c r="Y36" s="37"/>
      <c r="Z36" s="37"/>
      <c r="AA36" s="37"/>
      <c r="AB36" s="37"/>
      <c r="AC36" s="37"/>
      <c r="AD36" s="39"/>
    </row>
    <row r="37" spans="1:36" s="21" customFormat="1" ht="15.75" customHeight="1" x14ac:dyDescent="0.15">
      <c r="A37" s="54" t="s">
        <v>134</v>
      </c>
      <c r="B37" s="40"/>
      <c r="C37" s="40"/>
      <c r="D37" s="40"/>
      <c r="E37" s="40"/>
      <c r="F37" s="41"/>
      <c r="G37" s="40"/>
      <c r="H37" s="40"/>
      <c r="I37" s="40"/>
      <c r="J37" s="40"/>
      <c r="K37" s="40"/>
      <c r="L37" s="40"/>
      <c r="M37" s="40"/>
      <c r="N37" s="40"/>
      <c r="O37" s="40"/>
      <c r="P37" s="40"/>
      <c r="Q37" s="40"/>
      <c r="R37" s="40"/>
      <c r="S37" s="40"/>
      <c r="T37" s="40"/>
      <c r="U37" s="40"/>
      <c r="V37" s="40"/>
      <c r="W37" s="40"/>
      <c r="X37" s="40"/>
      <c r="Y37" s="40"/>
      <c r="Z37" s="40"/>
      <c r="AA37" s="40"/>
      <c r="AB37" s="40"/>
      <c r="AC37" s="40"/>
      <c r="AD37" s="42"/>
    </row>
    <row r="38" spans="1:36" s="21" customFormat="1" ht="15.75" customHeight="1" x14ac:dyDescent="0.15">
      <c r="A38" s="54" t="s">
        <v>135</v>
      </c>
      <c r="B38" s="40"/>
      <c r="C38" s="40"/>
      <c r="D38" s="40"/>
      <c r="E38" s="40"/>
      <c r="F38" s="41"/>
      <c r="G38" s="40"/>
      <c r="H38" s="40"/>
      <c r="I38" s="40"/>
      <c r="J38" s="40"/>
      <c r="K38" s="40"/>
      <c r="L38" s="40"/>
      <c r="M38" s="40"/>
      <c r="N38" s="40"/>
      <c r="O38" s="40"/>
      <c r="P38" s="40"/>
      <c r="Q38" s="40"/>
      <c r="R38" s="40"/>
      <c r="S38" s="40"/>
      <c r="T38" s="40"/>
      <c r="U38" s="40"/>
      <c r="V38" s="40"/>
      <c r="W38" s="40"/>
      <c r="X38" s="40"/>
      <c r="Y38" s="40"/>
      <c r="Z38" s="40"/>
      <c r="AA38" s="40"/>
      <c r="AB38" s="40"/>
      <c r="AC38" s="40"/>
      <c r="AD38" s="42"/>
    </row>
    <row r="39" spans="1:36" s="21" customFormat="1" ht="15.75" customHeight="1" x14ac:dyDescent="0.15">
      <c r="A39" s="55" t="s">
        <v>77</v>
      </c>
      <c r="B39" s="43"/>
      <c r="C39" s="43"/>
      <c r="D39" s="43"/>
      <c r="E39" s="43"/>
      <c r="F39" s="44"/>
      <c r="G39" s="40"/>
      <c r="H39" s="40"/>
      <c r="I39" s="40"/>
      <c r="J39" s="40"/>
      <c r="K39" s="40"/>
      <c r="L39" s="40"/>
      <c r="M39" s="40"/>
      <c r="N39" s="40"/>
      <c r="O39" s="40"/>
      <c r="P39" s="40"/>
      <c r="Q39" s="40"/>
      <c r="R39" s="40"/>
      <c r="S39" s="40"/>
      <c r="T39" s="40"/>
      <c r="U39" s="40"/>
      <c r="V39" s="40"/>
      <c r="W39" s="40"/>
      <c r="X39" s="40"/>
      <c r="Y39" s="40"/>
      <c r="Z39" s="40"/>
      <c r="AA39" s="40"/>
      <c r="AB39" s="40"/>
      <c r="AC39" s="40"/>
      <c r="AD39" s="42"/>
    </row>
    <row r="40" spans="1:36" s="21" customFormat="1" ht="22.5" customHeight="1" x14ac:dyDescent="0.15">
      <c r="A40" s="96" t="s">
        <v>78</v>
      </c>
      <c r="B40" s="97"/>
      <c r="C40" s="97"/>
      <c r="D40" s="97"/>
      <c r="E40" s="173"/>
      <c r="F40" s="129"/>
      <c r="G40" s="129"/>
      <c r="H40" s="129"/>
      <c r="I40" s="45" t="s">
        <v>79</v>
      </c>
      <c r="J40" s="129"/>
      <c r="K40" s="129"/>
      <c r="L40" s="45" t="s">
        <v>80</v>
      </c>
      <c r="M40" s="129"/>
      <c r="N40" s="129"/>
      <c r="O40" s="45" t="s">
        <v>81</v>
      </c>
      <c r="P40" s="124" t="s">
        <v>82</v>
      </c>
      <c r="Q40" s="124"/>
      <c r="R40" s="124"/>
      <c r="S40" s="124"/>
      <c r="T40" s="124"/>
      <c r="U40" s="127" t="str">
        <f>V34</f>
        <v>０</v>
      </c>
      <c r="V40" s="128"/>
      <c r="W40" s="128"/>
      <c r="X40" s="128"/>
      <c r="Y40" s="128"/>
      <c r="Z40" s="128"/>
      <c r="AA40" s="128"/>
      <c r="AB40" s="128"/>
      <c r="AC40" s="128"/>
      <c r="AD40" s="46" t="s">
        <v>94</v>
      </c>
    </row>
    <row r="41" spans="1:36" s="30" customFormat="1" ht="22.5" customHeight="1" x14ac:dyDescent="0.15">
      <c r="A41" s="125" t="s">
        <v>83</v>
      </c>
      <c r="B41" s="125"/>
      <c r="C41" s="12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21"/>
      <c r="AF41" s="21"/>
      <c r="AG41" s="21"/>
      <c r="AH41" s="21"/>
    </row>
    <row r="42" spans="1:36" s="56" customFormat="1" ht="14.25" customHeight="1" x14ac:dyDescent="0.15">
      <c r="A42" s="169" t="s">
        <v>100</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1"/>
    </row>
    <row r="43" spans="1:36" s="56" customFormat="1" ht="42.95" customHeight="1" x14ac:dyDescent="0.15">
      <c r="A43" s="57"/>
      <c r="B43" s="122" t="s">
        <v>101</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3"/>
    </row>
    <row r="44" spans="1:36" s="21" customFormat="1" ht="17.25" customHeight="1" x14ac:dyDescent="0.15">
      <c r="A44" s="118" t="s">
        <v>119</v>
      </c>
      <c r="B44" s="119"/>
      <c r="C44" s="119"/>
      <c r="D44" s="70"/>
      <c r="E44" s="37"/>
      <c r="F44" s="38"/>
      <c r="G44" s="37"/>
      <c r="H44" s="37"/>
      <c r="I44" s="37"/>
      <c r="J44" s="37"/>
      <c r="K44" s="37"/>
      <c r="L44" s="37"/>
      <c r="M44" s="37"/>
      <c r="N44" s="37"/>
      <c r="O44" s="37"/>
      <c r="P44" s="37"/>
      <c r="Q44" s="37"/>
      <c r="R44" s="37"/>
      <c r="S44" s="37"/>
      <c r="T44" s="37"/>
      <c r="U44" s="37"/>
      <c r="V44" s="37"/>
      <c r="W44" s="37"/>
      <c r="X44" s="37"/>
      <c r="Y44" s="37"/>
      <c r="Z44" s="37"/>
      <c r="AA44" s="37"/>
      <c r="AB44" s="37"/>
      <c r="AC44" s="37"/>
      <c r="AD44" s="39"/>
    </row>
    <row r="45" spans="1:36" s="21" customFormat="1" ht="17.25" customHeight="1" x14ac:dyDescent="0.15">
      <c r="A45" s="120"/>
      <c r="B45" s="121"/>
      <c r="C45" s="121"/>
      <c r="D45" s="71"/>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9"/>
    </row>
    <row r="46" spans="1:36" s="21" customFormat="1" ht="36.75" customHeight="1" x14ac:dyDescent="0.15">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5"/>
    </row>
    <row r="47" spans="1:36" s="21" customFormat="1" ht="16.899999999999999" customHeight="1" x14ac:dyDescent="0.15"/>
    <row r="48" spans="1:36" s="21" customForma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I48" s="61"/>
      <c r="AJ48" s="8"/>
    </row>
    <row r="49" spans="1:38" s="21" customForma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H49" t="s">
        <v>103</v>
      </c>
      <c r="AI49" t="str">
        <f>"午前の部(第３回)　"&amp;AH49</f>
        <v>午前の部(第３回)　 25m自　由　形</v>
      </c>
      <c r="AJ49" s="10">
        <v>1</v>
      </c>
      <c r="AK49" s="21">
        <v>25</v>
      </c>
      <c r="AL49" s="21">
        <v>1800</v>
      </c>
    </row>
    <row r="50" spans="1:38" s="21" customForma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H50" t="s">
        <v>104</v>
      </c>
      <c r="AI50" t="str">
        <f t="shared" ref="AI50:AI67" si="0">"午前の部(第３回)　"&amp;AH50</f>
        <v>午前の部(第３回)　 50m自　由　形</v>
      </c>
      <c r="AJ50" s="9">
        <v>1</v>
      </c>
      <c r="AK50" s="21">
        <v>50</v>
      </c>
      <c r="AL50" s="21">
        <v>1800</v>
      </c>
    </row>
    <row r="51" spans="1:38" s="21" customForma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H51" t="s">
        <v>105</v>
      </c>
      <c r="AI51" t="str">
        <f t="shared" si="0"/>
        <v>午前の部(第３回)　100m自　由　形</v>
      </c>
      <c r="AJ51" s="10">
        <v>1</v>
      </c>
      <c r="AK51" s="21">
        <v>100</v>
      </c>
      <c r="AL51" s="21">
        <v>1800</v>
      </c>
    </row>
    <row r="52" spans="1:38" s="21" customForma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H52" t="s">
        <v>106</v>
      </c>
      <c r="AI52" t="str">
        <f t="shared" si="0"/>
        <v>午前の部(第３回)　200m自　由　形</v>
      </c>
      <c r="AJ52" s="10">
        <v>1</v>
      </c>
      <c r="AK52" s="21">
        <v>200</v>
      </c>
      <c r="AL52" s="21">
        <v>1800</v>
      </c>
    </row>
    <row r="53" spans="1:38" s="21" customForma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t="s">
        <v>123</v>
      </c>
      <c r="AI53" t="str">
        <f t="shared" si="0"/>
        <v>午前の部(第３回)　400m自　由　形</v>
      </c>
      <c r="AJ53" s="10">
        <v>1</v>
      </c>
      <c r="AK53" s="21">
        <v>400</v>
      </c>
      <c r="AL53" s="21">
        <v>3000</v>
      </c>
    </row>
    <row r="54" spans="1:38" s="21" customFormat="1"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t="s">
        <v>107</v>
      </c>
      <c r="AI54" t="str">
        <f t="shared" si="0"/>
        <v>午前の部(第３回)　 25m背　泳　ぎ</v>
      </c>
      <c r="AJ54" s="9">
        <v>2</v>
      </c>
      <c r="AK54" s="21">
        <v>25</v>
      </c>
      <c r="AL54" s="21">
        <v>1800</v>
      </c>
    </row>
    <row r="55" spans="1:38" s="21" customForma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t="s">
        <v>108</v>
      </c>
      <c r="AI55" t="str">
        <f t="shared" si="0"/>
        <v>午前の部(第３回)　 50m背　泳　ぎ</v>
      </c>
      <c r="AJ55" s="9">
        <v>2</v>
      </c>
      <c r="AK55" s="21">
        <v>50</v>
      </c>
      <c r="AL55" s="21">
        <v>1800</v>
      </c>
    </row>
    <row r="56" spans="1:38" s="21" customForma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t="s">
        <v>109</v>
      </c>
      <c r="AI56" t="str">
        <f t="shared" si="0"/>
        <v>午前の部(第３回)　100m背　泳　ぎ</v>
      </c>
      <c r="AJ56" s="9">
        <v>2</v>
      </c>
      <c r="AK56" s="21">
        <v>100</v>
      </c>
      <c r="AL56" s="21">
        <v>1800</v>
      </c>
    </row>
    <row r="57" spans="1:38" s="21" customFormat="1"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t="s">
        <v>110</v>
      </c>
      <c r="AI57" t="str">
        <f t="shared" si="0"/>
        <v>午前の部(第３回)　200m背　泳　ぎ</v>
      </c>
      <c r="AJ57" s="9">
        <v>2</v>
      </c>
      <c r="AK57" s="21">
        <v>200</v>
      </c>
      <c r="AL57" s="21">
        <v>1800</v>
      </c>
    </row>
    <row r="58" spans="1:38" s="21" customForma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t="s">
        <v>111</v>
      </c>
      <c r="AI58" t="str">
        <f t="shared" si="0"/>
        <v>午前の部(第３回)　 25m平　泳　ぎ</v>
      </c>
      <c r="AJ58" s="9">
        <v>3</v>
      </c>
      <c r="AK58" s="21">
        <v>25</v>
      </c>
      <c r="AL58" s="21">
        <v>1800</v>
      </c>
    </row>
    <row r="59" spans="1:38" s="21" customFormat="1"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t="s">
        <v>112</v>
      </c>
      <c r="AI59" t="str">
        <f t="shared" si="0"/>
        <v>午前の部(第３回)　 50m平　泳　ぎ</v>
      </c>
      <c r="AJ59" s="9">
        <v>3</v>
      </c>
      <c r="AK59" s="21">
        <v>50</v>
      </c>
      <c r="AL59" s="21">
        <v>1800</v>
      </c>
    </row>
    <row r="60" spans="1:38" s="21" customForma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t="s">
        <v>113</v>
      </c>
      <c r="AI60" t="str">
        <f t="shared" si="0"/>
        <v>午前の部(第３回)　100m平　泳　ぎ</v>
      </c>
      <c r="AJ60" s="9">
        <v>3</v>
      </c>
      <c r="AK60" s="21">
        <v>100</v>
      </c>
      <c r="AL60" s="21">
        <v>1800</v>
      </c>
    </row>
    <row r="61" spans="1:38" s="21" customFormat="1"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t="s">
        <v>114</v>
      </c>
      <c r="AI61" t="str">
        <f t="shared" si="0"/>
        <v>午前の部(第３回)　200m平　泳　ぎ</v>
      </c>
      <c r="AJ61" s="9">
        <v>3</v>
      </c>
      <c r="AK61" s="21">
        <v>200</v>
      </c>
      <c r="AL61" s="21">
        <v>1800</v>
      </c>
    </row>
    <row r="62" spans="1:38" s="21" customForma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t="s">
        <v>53</v>
      </c>
      <c r="AI62" t="str">
        <f t="shared" si="0"/>
        <v>午前の部(第３回)　 25mバタフライ</v>
      </c>
      <c r="AJ62" s="9">
        <v>4</v>
      </c>
      <c r="AK62" s="21">
        <v>25</v>
      </c>
      <c r="AL62" s="21">
        <v>1800</v>
      </c>
    </row>
    <row r="63" spans="1:38" s="21" customFormat="1" x14ac:dyDescent="0.1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t="s">
        <v>51</v>
      </c>
      <c r="AI63" t="str">
        <f t="shared" si="0"/>
        <v>午前の部(第３回)　 50mバタフライ</v>
      </c>
      <c r="AJ63" s="9">
        <v>4</v>
      </c>
      <c r="AK63" s="21">
        <v>50</v>
      </c>
      <c r="AL63" s="21">
        <v>1800</v>
      </c>
    </row>
    <row r="64" spans="1:38" s="21" customForma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t="s">
        <v>50</v>
      </c>
      <c r="AI64" t="str">
        <f t="shared" si="0"/>
        <v>午前の部(第３回)　100mバタフライ</v>
      </c>
      <c r="AJ64" s="9">
        <v>4</v>
      </c>
      <c r="AK64" s="21">
        <v>100</v>
      </c>
      <c r="AL64" s="21">
        <v>1800</v>
      </c>
    </row>
    <row r="65" spans="1:38" s="21" customForma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t="s">
        <v>54</v>
      </c>
      <c r="AI65" t="str">
        <f t="shared" si="0"/>
        <v>午前の部(第３回)　200mバタフライ</v>
      </c>
      <c r="AJ65" s="9">
        <v>4</v>
      </c>
      <c r="AK65" s="21">
        <v>200</v>
      </c>
      <c r="AL65" s="21">
        <v>1800</v>
      </c>
    </row>
    <row r="66" spans="1:38" x14ac:dyDescent="0.15">
      <c r="AH66" t="s">
        <v>115</v>
      </c>
      <c r="AI66" t="str">
        <f t="shared" si="0"/>
        <v>午前の部(第３回)　100m個人メドレー</v>
      </c>
      <c r="AJ66" s="9">
        <v>5</v>
      </c>
      <c r="AK66" s="21">
        <v>100</v>
      </c>
      <c r="AL66" s="21">
        <v>1800</v>
      </c>
    </row>
    <row r="67" spans="1:38" x14ac:dyDescent="0.15">
      <c r="AH67" s="5" t="s">
        <v>116</v>
      </c>
      <c r="AI67" s="5" t="str">
        <f t="shared" si="0"/>
        <v>午前の部(第３回)　200m個人メドレー</v>
      </c>
      <c r="AJ67" s="72">
        <v>5</v>
      </c>
      <c r="AK67" s="63">
        <v>200</v>
      </c>
      <c r="AL67" s="63">
        <v>1800</v>
      </c>
    </row>
    <row r="68" spans="1:38" x14ac:dyDescent="0.15">
      <c r="AH68" t="s">
        <v>103</v>
      </c>
      <c r="AI68" t="str">
        <f>"午後の部(第４回)　"&amp;AH68</f>
        <v>午後の部(第４回)　 25m自　由　形</v>
      </c>
      <c r="AJ68" s="10">
        <v>11</v>
      </c>
      <c r="AK68" s="21">
        <v>25</v>
      </c>
      <c r="AL68" s="21">
        <v>1800</v>
      </c>
    </row>
    <row r="69" spans="1:38" x14ac:dyDescent="0.15">
      <c r="AH69" t="s">
        <v>104</v>
      </c>
      <c r="AI69" t="str">
        <f t="shared" ref="AI69:AI87" si="1">"午後の部(第４回)　"&amp;AH69</f>
        <v>午後の部(第４回)　 50m自　由　形</v>
      </c>
      <c r="AJ69" s="9">
        <v>11</v>
      </c>
      <c r="AK69" s="21">
        <v>50</v>
      </c>
      <c r="AL69" s="21">
        <v>1800</v>
      </c>
    </row>
    <row r="70" spans="1:38" x14ac:dyDescent="0.15">
      <c r="AH70" t="s">
        <v>105</v>
      </c>
      <c r="AI70" t="str">
        <f t="shared" si="1"/>
        <v>午後の部(第４回)　100m自　由　形</v>
      </c>
      <c r="AJ70" s="10">
        <v>11</v>
      </c>
      <c r="AK70" s="21">
        <v>100</v>
      </c>
      <c r="AL70" s="21">
        <v>1800</v>
      </c>
    </row>
    <row r="71" spans="1:38" x14ac:dyDescent="0.15">
      <c r="AH71" t="s">
        <v>106</v>
      </c>
      <c r="AI71" t="str">
        <f t="shared" si="1"/>
        <v>午後の部(第４回)　200m自　由　形</v>
      </c>
      <c r="AJ71" s="10">
        <v>11</v>
      </c>
      <c r="AK71" s="21">
        <v>200</v>
      </c>
      <c r="AL71" s="21">
        <v>1800</v>
      </c>
    </row>
    <row r="72" spans="1:38" x14ac:dyDescent="0.15">
      <c r="AH72" t="s">
        <v>129</v>
      </c>
      <c r="AI72" t="str">
        <f t="shared" si="1"/>
        <v>午後の部(第４回)　800m自　由　形</v>
      </c>
      <c r="AJ72" s="10">
        <v>11</v>
      </c>
      <c r="AK72" s="21">
        <v>800</v>
      </c>
      <c r="AL72" s="21">
        <v>5000</v>
      </c>
    </row>
    <row r="73" spans="1:38" x14ac:dyDescent="0.15">
      <c r="AH73" t="s">
        <v>107</v>
      </c>
      <c r="AI73" t="str">
        <f t="shared" si="1"/>
        <v>午後の部(第４回)　 25m背　泳　ぎ</v>
      </c>
      <c r="AJ73" s="9">
        <v>12</v>
      </c>
      <c r="AK73" s="21">
        <v>25</v>
      </c>
      <c r="AL73" s="21">
        <v>1800</v>
      </c>
    </row>
    <row r="74" spans="1:38" x14ac:dyDescent="0.15">
      <c r="AH74" t="s">
        <v>108</v>
      </c>
      <c r="AI74" t="str">
        <f t="shared" si="1"/>
        <v>午後の部(第４回)　 50m背　泳　ぎ</v>
      </c>
      <c r="AJ74" s="9">
        <v>12</v>
      </c>
      <c r="AK74" s="21">
        <v>50</v>
      </c>
      <c r="AL74" s="21">
        <v>1800</v>
      </c>
    </row>
    <row r="75" spans="1:38" x14ac:dyDescent="0.15">
      <c r="AH75" t="s">
        <v>109</v>
      </c>
      <c r="AI75" t="str">
        <f t="shared" si="1"/>
        <v>午後の部(第４回)　100m背　泳　ぎ</v>
      </c>
      <c r="AJ75" s="9">
        <v>12</v>
      </c>
      <c r="AK75" s="21">
        <v>100</v>
      </c>
      <c r="AL75" s="21">
        <v>1800</v>
      </c>
    </row>
    <row r="76" spans="1:38" x14ac:dyDescent="0.15">
      <c r="AH76" t="s">
        <v>110</v>
      </c>
      <c r="AI76" t="str">
        <f t="shared" si="1"/>
        <v>午後の部(第４回)　200m背　泳　ぎ</v>
      </c>
      <c r="AJ76" s="9">
        <v>12</v>
      </c>
      <c r="AK76" s="21">
        <v>200</v>
      </c>
      <c r="AL76" s="21">
        <v>1800</v>
      </c>
    </row>
    <row r="77" spans="1:38" x14ac:dyDescent="0.15">
      <c r="AH77" t="s">
        <v>111</v>
      </c>
      <c r="AI77" t="str">
        <f t="shared" si="1"/>
        <v>午後の部(第４回)　 25m平　泳　ぎ</v>
      </c>
      <c r="AJ77" s="9">
        <v>13</v>
      </c>
      <c r="AK77" s="21">
        <v>25</v>
      </c>
      <c r="AL77" s="21">
        <v>1800</v>
      </c>
    </row>
    <row r="78" spans="1:38" x14ac:dyDescent="0.15">
      <c r="AH78" t="s">
        <v>112</v>
      </c>
      <c r="AI78" t="str">
        <f t="shared" si="1"/>
        <v>午後の部(第４回)　 50m平　泳　ぎ</v>
      </c>
      <c r="AJ78" s="9">
        <v>13</v>
      </c>
      <c r="AK78" s="21">
        <v>50</v>
      </c>
      <c r="AL78" s="21">
        <v>1800</v>
      </c>
    </row>
    <row r="79" spans="1:38" x14ac:dyDescent="0.15">
      <c r="AH79" t="s">
        <v>113</v>
      </c>
      <c r="AI79" t="str">
        <f t="shared" si="1"/>
        <v>午後の部(第４回)　100m平　泳　ぎ</v>
      </c>
      <c r="AJ79" s="9">
        <v>13</v>
      </c>
      <c r="AK79" s="21">
        <v>100</v>
      </c>
      <c r="AL79" s="21">
        <v>1800</v>
      </c>
    </row>
    <row r="80" spans="1:38" x14ac:dyDescent="0.15">
      <c r="AH80" t="s">
        <v>114</v>
      </c>
      <c r="AI80" t="str">
        <f t="shared" si="1"/>
        <v>午後の部(第４回)　200m平　泳　ぎ</v>
      </c>
      <c r="AJ80" s="9">
        <v>13</v>
      </c>
      <c r="AK80" s="21">
        <v>200</v>
      </c>
      <c r="AL80" s="21">
        <v>1800</v>
      </c>
    </row>
    <row r="81" spans="34:38" x14ac:dyDescent="0.15">
      <c r="AH81" t="s">
        <v>53</v>
      </c>
      <c r="AI81" t="str">
        <f t="shared" si="1"/>
        <v>午後の部(第４回)　 25mバタフライ</v>
      </c>
      <c r="AJ81" s="9">
        <v>14</v>
      </c>
      <c r="AK81" s="21">
        <v>25</v>
      </c>
      <c r="AL81" s="21">
        <v>1800</v>
      </c>
    </row>
    <row r="82" spans="34:38" x14ac:dyDescent="0.15">
      <c r="AH82" t="s">
        <v>51</v>
      </c>
      <c r="AI82" t="str">
        <f t="shared" si="1"/>
        <v>午後の部(第４回)　 50mバタフライ</v>
      </c>
      <c r="AJ82" s="9">
        <v>14</v>
      </c>
      <c r="AK82" s="21">
        <v>50</v>
      </c>
      <c r="AL82" s="21">
        <v>1800</v>
      </c>
    </row>
    <row r="83" spans="34:38" x14ac:dyDescent="0.15">
      <c r="AH83" t="s">
        <v>50</v>
      </c>
      <c r="AI83" t="str">
        <f t="shared" si="1"/>
        <v>午後の部(第４回)　100mバタフライ</v>
      </c>
      <c r="AJ83" s="9">
        <v>14</v>
      </c>
      <c r="AK83" s="21">
        <v>100</v>
      </c>
      <c r="AL83" s="21">
        <v>1800</v>
      </c>
    </row>
    <row r="84" spans="34:38" x14ac:dyDescent="0.15">
      <c r="AH84" t="s">
        <v>54</v>
      </c>
      <c r="AI84" t="str">
        <f t="shared" si="1"/>
        <v>午後の部(第４回)　200mバタフライ</v>
      </c>
      <c r="AJ84" s="9">
        <v>14</v>
      </c>
      <c r="AK84" s="21">
        <v>200</v>
      </c>
      <c r="AL84" s="21">
        <v>1800</v>
      </c>
    </row>
    <row r="85" spans="34:38" x14ac:dyDescent="0.15">
      <c r="AH85" t="s">
        <v>115</v>
      </c>
      <c r="AI85" t="str">
        <f t="shared" si="1"/>
        <v>午後の部(第４回)　100m個人メドレー</v>
      </c>
      <c r="AJ85" s="9">
        <v>15</v>
      </c>
      <c r="AK85" s="21">
        <v>100</v>
      </c>
      <c r="AL85" s="21">
        <v>1800</v>
      </c>
    </row>
    <row r="86" spans="34:38" x14ac:dyDescent="0.15">
      <c r="AH86" t="s">
        <v>125</v>
      </c>
      <c r="AI86" t="str">
        <f t="shared" si="1"/>
        <v>午後の部(第４回)　200m個人メドレー</v>
      </c>
      <c r="AJ86" s="9">
        <v>15</v>
      </c>
      <c r="AK86" s="21">
        <v>200</v>
      </c>
      <c r="AL86" s="21">
        <v>1800</v>
      </c>
    </row>
    <row r="87" spans="34:38" x14ac:dyDescent="0.15">
      <c r="AH87" s="5" t="s">
        <v>133</v>
      </c>
      <c r="AI87" s="5" t="str">
        <f t="shared" si="1"/>
        <v>午後の部(第４回)　400m個人メドレー</v>
      </c>
      <c r="AJ87" s="72">
        <v>15</v>
      </c>
      <c r="AK87" s="63">
        <v>400</v>
      </c>
      <c r="AL87" s="63">
        <v>3000</v>
      </c>
    </row>
    <row r="88" spans="34:38" x14ac:dyDescent="0.15">
      <c r="AK88" s="21"/>
    </row>
    <row r="89" spans="34:38" x14ac:dyDescent="0.15">
      <c r="AK89" s="21"/>
    </row>
    <row r="90" spans="34:38" x14ac:dyDescent="0.15">
      <c r="AK90" s="21"/>
    </row>
    <row r="91" spans="34:38" x14ac:dyDescent="0.15">
      <c r="AK91" s="21"/>
    </row>
    <row r="92" spans="34:38" x14ac:dyDescent="0.15">
      <c r="AK92" s="21"/>
    </row>
    <row r="93" spans="34:38" x14ac:dyDescent="0.15">
      <c r="AK93" s="21"/>
    </row>
  </sheetData>
  <sheetProtection algorithmName="SHA-512" hashValue="NXkNcGuWw2MDa/XEYxPZgKnmFxUB+UiKBaIWRRAbCzxra58wHYn3HcQiqEzLWVgolru7IXMvZ9TeeoqK0wvj2A==" saltValue="HPusyRmn8gW2MGVES0O9cg==" spinCount="100000" sheet="1" selectLockedCells="1"/>
  <mergeCells count="81">
    <mergeCell ref="AJ17:AK17"/>
    <mergeCell ref="D12:O12"/>
    <mergeCell ref="S9:AD9"/>
    <mergeCell ref="D13:O14"/>
    <mergeCell ref="I10:AD10"/>
    <mergeCell ref="E10:H10"/>
    <mergeCell ref="P12:AD12"/>
    <mergeCell ref="D9:O9"/>
    <mergeCell ref="Q16:S16"/>
    <mergeCell ref="X16:Z16"/>
    <mergeCell ref="T16:W16"/>
    <mergeCell ref="AA16:AD16"/>
    <mergeCell ref="G16:P16"/>
    <mergeCell ref="S17:AD17"/>
    <mergeCell ref="L26:N26"/>
    <mergeCell ref="V25:AB25"/>
    <mergeCell ref="V26:AB26"/>
    <mergeCell ref="Q24:U26"/>
    <mergeCell ref="V24:AD24"/>
    <mergeCell ref="G18:R18"/>
    <mergeCell ref="S18:AD18"/>
    <mergeCell ref="Y21:AD21"/>
    <mergeCell ref="Y19:AD19"/>
    <mergeCell ref="G19:L19"/>
    <mergeCell ref="M19:X19"/>
    <mergeCell ref="Y20:AD20"/>
    <mergeCell ref="G20:X20"/>
    <mergeCell ref="G21:X21"/>
    <mergeCell ref="A24:F24"/>
    <mergeCell ref="G24:K24"/>
    <mergeCell ref="L24:P24"/>
    <mergeCell ref="A17:F18"/>
    <mergeCell ref="A40:D40"/>
    <mergeCell ref="E40:H40"/>
    <mergeCell ref="J40:K40"/>
    <mergeCell ref="A19:F19"/>
    <mergeCell ref="A20:F20"/>
    <mergeCell ref="A21:F21"/>
    <mergeCell ref="G17:R17"/>
    <mergeCell ref="A25:F25"/>
    <mergeCell ref="A26:F26"/>
    <mergeCell ref="G25:I25"/>
    <mergeCell ref="G26:I26"/>
    <mergeCell ref="L25:N25"/>
    <mergeCell ref="A1:J1"/>
    <mergeCell ref="A46:AD46"/>
    <mergeCell ref="A12:C12"/>
    <mergeCell ref="A10:C10"/>
    <mergeCell ref="D11:O11"/>
    <mergeCell ref="A3:AD3"/>
    <mergeCell ref="A9:C9"/>
    <mergeCell ref="P9:R9"/>
    <mergeCell ref="E6:AD6"/>
    <mergeCell ref="A11:C11"/>
    <mergeCell ref="P11:R11"/>
    <mergeCell ref="S11:AD11"/>
    <mergeCell ref="A13:C14"/>
    <mergeCell ref="P13:AD14"/>
    <mergeCell ref="A42:AD42"/>
    <mergeCell ref="A16:F16"/>
    <mergeCell ref="A44:C45"/>
    <mergeCell ref="B43:AD43"/>
    <mergeCell ref="P40:T40"/>
    <mergeCell ref="A41:D41"/>
    <mergeCell ref="E41:AD41"/>
    <mergeCell ref="U40:AC40"/>
    <mergeCell ref="M40:N40"/>
    <mergeCell ref="V34:AC34"/>
    <mergeCell ref="A34:U34"/>
    <mergeCell ref="Q29:R29"/>
    <mergeCell ref="S29:T29"/>
    <mergeCell ref="Q31:R31"/>
    <mergeCell ref="S31:T31"/>
    <mergeCell ref="Q32:R32"/>
    <mergeCell ref="S32:T32"/>
    <mergeCell ref="V32:AC32"/>
    <mergeCell ref="A29:F32"/>
    <mergeCell ref="A33:F33"/>
    <mergeCell ref="Q33:R33"/>
    <mergeCell ref="S33:T33"/>
    <mergeCell ref="V33:AC33"/>
  </mergeCells>
  <phoneticPr fontId="2"/>
  <conditionalFormatting sqref="D9 S9 E10 I10 P13 D13:O14 G16 T16 AA16 G18 S18 J40 M40 E40:E41">
    <cfRule type="expression" dxfId="3" priority="1">
      <formula>D9&lt;&gt;""</formula>
    </cfRule>
  </conditionalFormatting>
  <conditionalFormatting sqref="E6">
    <cfRule type="expression" dxfId="2" priority="8">
      <formula>E6&lt;&gt;""</formula>
    </cfRule>
  </conditionalFormatting>
  <conditionalFormatting sqref="E6:AD6">
    <cfRule type="expression" dxfId="1" priority="5">
      <formula>LEFT($E$6,1)="最"</formula>
    </cfRule>
  </conditionalFormatting>
  <conditionalFormatting sqref="G20:G21">
    <cfRule type="expression" dxfId="0" priority="3">
      <formula>AND($G20&lt;&gt;"",$G$20=$G$21)</formula>
    </cfRule>
  </conditionalFormatting>
  <dataValidations count="18">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0:Y21" xr:uid="{96AE472E-F24F-41F1-B13C-A2CC5F4599CE}">
      <formula1>10</formula1>
      <formula2>8000</formula2>
    </dataValidation>
    <dataValidation type="whole" imeMode="off" allowBlank="1" showInputMessage="1" showErrorMessage="1" errorTitle="歴年齢" error="歴年齢は18歳からです。" promptTitle="歴年齢" prompt="歴年齢(12月31現在の年齢)を入力して下さい。" sqref="AA16:AD16" xr:uid="{024077B5-470C-4EEA-A375-ECA0CBCE71D6}">
      <formula1>18</formula1>
      <formula2>110</formula2>
    </dataValidation>
    <dataValidation type="textLength" imeMode="off" operator="equal" allowBlank="1" showInputMessage="1" showErrorMessage="1" errorTitle="個人ID番号" error="個人ID番号は８桁です。_x000a_マスターズ個人登録確認書を確認して下さい。" promptTitle="個人ID番号" prompt="８桁のマスターズ個人登録ID番号を入力して下さい。" sqref="G16" xr:uid="{60C2DD07-5323-427D-BE1B-498FFF778CF9}">
      <formula1>8</formula1>
    </dataValidation>
    <dataValidation type="list" imeMode="on" allowBlank="1" showInputMessage="1" showErrorMessage="1" promptTitle="性別選択" prompt="性別を選択してください。" sqref="T16:W16" xr:uid="{E42E2FFA-482A-41E5-8203-43A9ACAF9A57}">
      <formula1>"女子,男子"</formula1>
    </dataValidation>
    <dataValidation imeMode="on" allowBlank="1" showInputMessage="1" showErrorMessage="1" promptTitle="姓" prompt="参加者の姓を入力して下さい。" sqref="G18:R18" xr:uid="{875B3A44-B544-45EC-9C08-112D020A0942}"/>
    <dataValidation imeMode="on" allowBlank="1" showInputMessage="1" showErrorMessage="1" promptTitle="名" prompt="参加者の名を入力して下さい。" sqref="S18:AD18" xr:uid="{59845915-436D-4453-B7CA-44DA76F601A3}"/>
    <dataValidation type="textLength" imeMode="hiragana" allowBlank="1" showInputMessage="1" showErrorMessage="1" errorTitle="入力確認" error="全角６文字以内で入力して下さい。" promptTitle="略称名" prompt="チーム略称を全角６文字(半角12文字)以内で入力して下さい。" sqref="S9:AD9" xr:uid="{D2F150B4-BEBD-45E0-A6D4-86C6C1D7025D}">
      <formula1>0</formula1>
      <formula2>12</formula2>
    </dataValidation>
    <dataValidation imeMode="hiragana" allowBlank="1" showInputMessage="1" showErrorMessage="1" promptTitle="申込責任者名" prompt="申込責任者名を入力して下さい。" sqref="D13" xr:uid="{B7F34C2A-7CE3-44B9-BC64-754FA9EA74F0}"/>
    <dataValidation imeMode="off" allowBlank="1" showInputMessage="1" showErrorMessage="1" promptTitle="電話番号" prompt="連絡先電話番号を市外局番から入力して下さい。" sqref="D11" xr:uid="{FBE66A3E-291C-41E1-99B1-49715B8A86A2}"/>
    <dataValidation imeMode="off" allowBlank="1" showInputMessage="1" showErrorMessage="1" promptTitle="ＦＡＸ番号" prompt="連絡先ＦＡＸ番号を市外局番から入力して下さい、" sqref="S11" xr:uid="{6F084522-F0F7-43C7-A5FE-242ED7F8E99A}"/>
    <dataValidation imeMode="off" allowBlank="1" showInputMessage="1" showErrorMessage="1" promptTitle="携帯電話番号" prompt="連絡先携帯電話番号を入力して下さい。" sqref="D12:O12"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3:AD14" xr:uid="{E8EB8B80-6415-46B3-869B-77F0A3C24942}"/>
    <dataValidation type="textLength" imeMode="on" operator="equal" allowBlank="1" showInputMessage="1" showErrorMessage="1" errorTitle="チームID" error="チームIDは６桁です。" promptTitle="チームＩＤ" prompt="マスターズ協会登録チームID（６桁）を入力してください。" sqref="D9:O9" xr:uid="{9A1B70DA-87A7-4C2D-9B20-D0B5CFAFA0AF}">
      <formula1>6</formula1>
    </dataValidation>
    <dataValidation imeMode="on" allowBlank="1" showInputMessage="1" showErrorMessage="1" sqref="E41:AD41 A46:AD46" xr:uid="{81A2C7C4-A88A-4541-81ED-947AB4C0D676}"/>
    <dataValidation type="list" imeMode="off" allowBlank="1" showInputMessage="1" showErrorMessage="1" errorTitle="入力確認" error="半角8文字以内で入力して下さい。" promptTitle="出場日選択" prompt="出場する日付を選択してください。" sqref="E6:AD6" xr:uid="{E50B195C-B8B2-4C61-BF02-9A13321CE678}">
      <formula1>$AI$5:$AI8</formula1>
    </dataValidation>
    <dataValidation imeMode="hiragana" allowBlank="1" showInputMessage="1" showErrorMessage="1" sqref="I10:AD10" xr:uid="{900211F9-8E02-4743-BC85-569BF3A0A1F7}"/>
    <dataValidation imeMode="off" allowBlank="1" showInputMessage="1" showErrorMessage="1" sqref="E40:H40 J40:K40 M40:N40 E10:H10" xr:uid="{AACF0A93-1D04-44C9-B36A-EB2F983B7B37}"/>
    <dataValidation type="list" allowBlank="1" showInputMessage="1" showErrorMessage="1" promptTitle="種目選択" prompt="出場する回（午前または午後）と距離・種目を選択してください。" sqref="G20:X21" xr:uid="{B33780E0-F958-4ECF-9190-F089C019555B}">
      <formula1>$AI$48:$AI$89</formula1>
    </dataValidation>
  </dataValidations>
  <printOptions horizontalCentered="1"/>
  <pageMargins left="0.47244094488188981" right="0.47244094488188981" top="0.39370078740157483"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208-E5BF-433C-86D8-BD2477D4F78C}">
  <sheetPr>
    <pageSetUpPr fitToPage="1"/>
  </sheetPr>
  <dimension ref="A1:Y35"/>
  <sheetViews>
    <sheetView workbookViewId="0">
      <selection sqref="A1:X1"/>
    </sheetView>
  </sheetViews>
  <sheetFormatPr defaultColWidth="10.140625" defaultRowHeight="13.5" x14ac:dyDescent="0.15"/>
  <cols>
    <col min="1" max="3" width="4.7109375" style="49" customWidth="1"/>
    <col min="4" max="4" width="5.140625" style="49" customWidth="1"/>
    <col min="5" max="5" width="2.85546875" style="49" customWidth="1"/>
    <col min="6" max="11" width="4.7109375" style="49" customWidth="1"/>
    <col min="12" max="12" width="1.85546875" style="49" customWidth="1"/>
    <col min="13" max="17" width="4.7109375" style="49" customWidth="1"/>
    <col min="18" max="18" width="3" style="49" customWidth="1"/>
    <col min="19" max="24" width="4.7109375" style="49" customWidth="1"/>
    <col min="25" max="25" width="4.85546875" style="49" customWidth="1"/>
    <col min="26" max="29" width="5.140625" style="49" customWidth="1"/>
    <col min="30" max="31" width="10.140625" style="49"/>
    <col min="32" max="43" width="5" style="49" customWidth="1"/>
    <col min="44" max="16384" width="10.140625" style="49"/>
  </cols>
  <sheetData>
    <row r="1" spans="1:25" ht="23.45" customHeight="1" x14ac:dyDescent="0.15">
      <c r="A1" s="212" t="s">
        <v>84</v>
      </c>
      <c r="B1" s="212"/>
      <c r="C1" s="212"/>
      <c r="D1" s="212"/>
      <c r="E1" s="212"/>
      <c r="F1" s="212"/>
      <c r="G1" s="212"/>
      <c r="H1" s="212"/>
      <c r="I1" s="212"/>
      <c r="J1" s="212"/>
      <c r="K1" s="212"/>
      <c r="L1" s="212"/>
      <c r="M1" s="212"/>
      <c r="N1" s="212"/>
      <c r="O1" s="212"/>
      <c r="P1" s="212"/>
      <c r="Q1" s="212"/>
      <c r="R1" s="212"/>
      <c r="S1" s="212"/>
      <c r="T1" s="212"/>
      <c r="U1" s="212"/>
      <c r="V1" s="212"/>
      <c r="W1" s="212"/>
      <c r="X1" s="212"/>
    </row>
    <row r="2" spans="1:25" ht="18.75" customHeight="1" x14ac:dyDescent="0.15">
      <c r="A2" s="50"/>
      <c r="B2" s="50"/>
      <c r="C2" s="50"/>
      <c r="D2" s="50"/>
      <c r="E2" s="50"/>
      <c r="F2" s="50"/>
      <c r="G2" s="50"/>
      <c r="H2" s="50"/>
      <c r="I2" s="50"/>
      <c r="J2" s="50"/>
      <c r="K2" s="50"/>
      <c r="L2" s="50"/>
      <c r="M2" s="50"/>
      <c r="N2" s="50"/>
      <c r="O2" s="50"/>
      <c r="P2" s="50"/>
      <c r="Q2" s="50"/>
      <c r="R2" s="50"/>
      <c r="S2" s="50"/>
      <c r="T2" s="50"/>
      <c r="U2" s="50"/>
      <c r="V2" s="50"/>
      <c r="W2" s="50"/>
      <c r="X2" s="50"/>
    </row>
    <row r="3" spans="1:25" ht="50.25" customHeight="1" x14ac:dyDescent="0.15">
      <c r="A3" s="50"/>
      <c r="B3" s="73">
        <f>大会申込書!D9</f>
        <v>0</v>
      </c>
      <c r="C3" s="74"/>
      <c r="D3" s="74"/>
      <c r="E3" s="74"/>
      <c r="F3" s="74"/>
      <c r="G3" s="74"/>
      <c r="H3" s="74"/>
      <c r="I3" s="50"/>
      <c r="J3" s="213">
        <f>大会申込書!S9</f>
        <v>0</v>
      </c>
      <c r="K3" s="213"/>
      <c r="L3" s="213"/>
      <c r="M3" s="213"/>
      <c r="N3" s="213"/>
      <c r="O3" s="213"/>
      <c r="P3" s="213"/>
      <c r="Q3" s="213"/>
      <c r="R3" s="213"/>
      <c r="S3" s="213"/>
      <c r="T3" s="213"/>
      <c r="U3" s="213"/>
      <c r="V3" s="213"/>
      <c r="W3" s="213"/>
      <c r="X3" s="213"/>
    </row>
    <row r="4" spans="1:25" ht="7.9" customHeight="1" x14ac:dyDescent="0.15">
      <c r="A4" s="50"/>
      <c r="B4" s="50"/>
      <c r="C4" s="50"/>
      <c r="D4" s="50"/>
      <c r="E4" s="50"/>
      <c r="F4" s="50"/>
      <c r="G4" s="50"/>
      <c r="H4" s="50"/>
      <c r="I4" s="50"/>
      <c r="J4" s="50"/>
      <c r="K4" s="50"/>
      <c r="L4" s="50"/>
      <c r="M4" s="50"/>
      <c r="N4" s="50"/>
      <c r="O4" s="50"/>
      <c r="P4" s="50"/>
      <c r="Q4" s="50"/>
      <c r="R4" s="50"/>
      <c r="S4" s="50"/>
      <c r="T4" s="50"/>
      <c r="U4" s="50"/>
      <c r="V4" s="50"/>
      <c r="W4" s="50"/>
      <c r="X4" s="50"/>
    </row>
    <row r="5" spans="1:25" ht="99" customHeight="1" x14ac:dyDescent="0.15">
      <c r="B5" s="219" t="str">
        <f>大会申込書!AI18</f>
        <v>　</v>
      </c>
      <c r="C5" s="219"/>
      <c r="D5" s="219"/>
      <c r="E5" s="219"/>
      <c r="F5" s="219"/>
      <c r="G5" s="219"/>
      <c r="H5" s="219"/>
      <c r="I5" s="219"/>
      <c r="J5" s="219"/>
      <c r="K5" s="219"/>
      <c r="L5" s="219"/>
      <c r="M5" s="219"/>
      <c r="N5" s="219"/>
      <c r="O5" s="219"/>
      <c r="P5" s="219"/>
      <c r="Q5" s="219"/>
      <c r="R5" s="219"/>
      <c r="S5" s="219"/>
      <c r="T5" s="219"/>
      <c r="U5" s="219"/>
      <c r="V5" s="218" t="s">
        <v>120</v>
      </c>
      <c r="W5" s="218"/>
      <c r="X5" s="89"/>
    </row>
    <row r="6" spans="1:25" ht="14.25" customHeight="1" x14ac:dyDescent="0.15">
      <c r="A6" s="50"/>
      <c r="B6" s="50"/>
      <c r="C6" s="50"/>
      <c r="D6" s="50"/>
      <c r="E6" s="50"/>
      <c r="F6" s="50"/>
      <c r="G6" s="50"/>
      <c r="H6" s="50"/>
      <c r="I6" s="50"/>
      <c r="J6" s="50"/>
      <c r="K6" s="50"/>
      <c r="L6" s="50"/>
      <c r="M6" s="50"/>
      <c r="N6" s="50"/>
      <c r="O6" s="50"/>
      <c r="P6" s="50"/>
      <c r="Q6" s="50"/>
      <c r="R6" s="50"/>
      <c r="S6" s="50"/>
      <c r="T6" s="50"/>
      <c r="U6" s="50"/>
      <c r="V6" s="50"/>
      <c r="W6" s="50"/>
      <c r="X6" s="50"/>
    </row>
    <row r="7" spans="1:25" ht="20.25" customHeight="1" x14ac:dyDescent="0.15">
      <c r="A7" s="50"/>
      <c r="B7" s="78"/>
      <c r="C7" s="79"/>
      <c r="D7" s="79"/>
      <c r="E7" s="79"/>
      <c r="F7" s="79"/>
      <c r="G7" s="79"/>
      <c r="H7" s="79"/>
      <c r="I7" s="79"/>
      <c r="J7" s="79"/>
      <c r="K7" s="79"/>
      <c r="L7" s="79"/>
      <c r="M7" s="79"/>
      <c r="N7" s="79"/>
      <c r="O7" s="79"/>
      <c r="P7" s="79"/>
      <c r="Q7" s="79"/>
      <c r="R7" s="79"/>
      <c r="S7" s="79"/>
      <c r="T7" s="79"/>
      <c r="U7" s="79"/>
      <c r="V7" s="79"/>
      <c r="W7" s="80"/>
      <c r="X7" s="50"/>
    </row>
    <row r="8" spans="1:25" s="52" customFormat="1" ht="69" customHeight="1" x14ac:dyDescent="0.15">
      <c r="A8" s="51"/>
      <c r="B8" s="81"/>
      <c r="C8" s="214">
        <f>大会申込書!E6</f>
        <v>45731</v>
      </c>
      <c r="D8" s="214"/>
      <c r="E8" s="214"/>
      <c r="F8" s="214"/>
      <c r="G8" s="214"/>
      <c r="H8" s="214"/>
      <c r="I8" s="214"/>
      <c r="J8" s="214"/>
      <c r="K8" s="214"/>
      <c r="L8" s="214"/>
      <c r="M8" s="214"/>
      <c r="N8" s="214"/>
      <c r="O8" s="215" t="str">
        <f>IF(大会申込書!G20="","",LEFT(大会申込書!G20,9))</f>
        <v/>
      </c>
      <c r="P8" s="215"/>
      <c r="Q8" s="215"/>
      <c r="R8" s="215"/>
      <c r="S8" s="215"/>
      <c r="T8" s="215"/>
      <c r="U8" s="215"/>
      <c r="V8" s="215"/>
      <c r="W8" s="82"/>
      <c r="X8" s="51"/>
      <c r="Y8" s="51"/>
    </row>
    <row r="9" spans="1:25" s="52" customFormat="1" ht="47.25" customHeight="1" x14ac:dyDescent="0.15">
      <c r="A9" s="51"/>
      <c r="B9" s="83"/>
      <c r="C9" s="216">
        <f>大会申込書!T16</f>
        <v>0</v>
      </c>
      <c r="D9" s="216"/>
      <c r="E9" s="216"/>
      <c r="F9" s="216"/>
      <c r="G9" s="216"/>
      <c r="H9" s="216"/>
      <c r="I9" s="217" t="str">
        <f>IF(大会申込書!G20="","",MID(大会申込書!G20,11,20))</f>
        <v/>
      </c>
      <c r="J9" s="217"/>
      <c r="K9" s="217"/>
      <c r="L9" s="217"/>
      <c r="M9" s="217"/>
      <c r="N9" s="217"/>
      <c r="O9" s="217"/>
      <c r="P9" s="217"/>
      <c r="Q9" s="217"/>
      <c r="R9" s="217"/>
      <c r="S9" s="217"/>
      <c r="T9" s="217"/>
      <c r="U9" s="217"/>
      <c r="V9" s="217"/>
      <c r="W9" s="82"/>
      <c r="X9" s="51"/>
      <c r="Y9" s="51"/>
    </row>
    <row r="10" spans="1:25" s="52" customFormat="1" ht="18.600000000000001" customHeight="1" x14ac:dyDescent="0.3">
      <c r="A10" s="51"/>
      <c r="B10" s="84"/>
      <c r="C10" s="85"/>
      <c r="D10" s="85"/>
      <c r="E10" s="85"/>
      <c r="F10" s="85"/>
      <c r="G10" s="86"/>
      <c r="H10" s="86"/>
      <c r="I10" s="86"/>
      <c r="J10" s="86"/>
      <c r="K10" s="86"/>
      <c r="L10" s="86"/>
      <c r="M10" s="86"/>
      <c r="N10" s="86"/>
      <c r="O10" s="87"/>
      <c r="P10" s="87"/>
      <c r="Q10" s="87"/>
      <c r="R10" s="87"/>
      <c r="S10" s="87"/>
      <c r="T10" s="87"/>
      <c r="U10" s="87"/>
      <c r="V10" s="87"/>
      <c r="W10" s="88"/>
      <c r="X10" s="51"/>
      <c r="Y10" s="51"/>
    </row>
    <row r="11" spans="1:25" s="52" customFormat="1" ht="18.600000000000001" customHeight="1" x14ac:dyDescent="0.3">
      <c r="A11" s="51"/>
      <c r="B11" s="76"/>
      <c r="C11" s="75"/>
      <c r="D11" s="75"/>
      <c r="E11" s="75"/>
      <c r="F11" s="75"/>
      <c r="G11" s="76"/>
      <c r="H11" s="76"/>
      <c r="I11" s="76"/>
      <c r="J11" s="76"/>
      <c r="K11" s="76"/>
      <c r="L11" s="76"/>
      <c r="M11" s="76"/>
      <c r="N11" s="76"/>
      <c r="O11" s="77"/>
      <c r="P11" s="77"/>
      <c r="Q11" s="77"/>
      <c r="R11" s="77"/>
      <c r="S11" s="77"/>
      <c r="T11" s="77"/>
      <c r="U11" s="77"/>
      <c r="V11" s="77"/>
      <c r="W11" s="77"/>
      <c r="X11" s="51"/>
      <c r="Y11" s="51"/>
    </row>
    <row r="12" spans="1:25" ht="20.25" customHeight="1" x14ac:dyDescent="0.15">
      <c r="A12" s="50"/>
      <c r="B12" s="78"/>
      <c r="C12" s="79"/>
      <c r="D12" s="79"/>
      <c r="E12" s="79"/>
      <c r="F12" s="79"/>
      <c r="G12" s="79"/>
      <c r="H12" s="79"/>
      <c r="I12" s="79"/>
      <c r="J12" s="79"/>
      <c r="K12" s="79"/>
      <c r="L12" s="79"/>
      <c r="M12" s="79"/>
      <c r="N12" s="79"/>
      <c r="O12" s="79"/>
      <c r="P12" s="79"/>
      <c r="Q12" s="79"/>
      <c r="R12" s="79"/>
      <c r="S12" s="79"/>
      <c r="T12" s="79"/>
      <c r="U12" s="79"/>
      <c r="V12" s="79"/>
      <c r="W12" s="80"/>
      <c r="X12" s="50"/>
    </row>
    <row r="13" spans="1:25" s="52" customFormat="1" ht="69" customHeight="1" x14ac:dyDescent="0.15">
      <c r="A13" s="51"/>
      <c r="B13" s="81"/>
      <c r="C13" s="214" t="str">
        <f>IF(大会申込書!G21="","※※※※※※",大会申込書!E6)</f>
        <v>※※※※※※</v>
      </c>
      <c r="D13" s="214"/>
      <c r="E13" s="214"/>
      <c r="F13" s="214"/>
      <c r="G13" s="214"/>
      <c r="H13" s="214"/>
      <c r="I13" s="214"/>
      <c r="J13" s="214"/>
      <c r="K13" s="214"/>
      <c r="L13" s="214"/>
      <c r="M13" s="214"/>
      <c r="N13" s="214"/>
      <c r="O13" s="215" t="str">
        <f>IF(大会申込書!G21="","※※※※※",LEFT(大会申込書!G21,9))</f>
        <v>※※※※※</v>
      </c>
      <c r="P13" s="215"/>
      <c r="Q13" s="215"/>
      <c r="R13" s="215"/>
      <c r="S13" s="215"/>
      <c r="T13" s="215"/>
      <c r="U13" s="215"/>
      <c r="V13" s="215"/>
      <c r="W13" s="82"/>
      <c r="X13" s="51"/>
      <c r="Y13" s="51"/>
    </row>
    <row r="14" spans="1:25" s="52" customFormat="1" ht="47.25" customHeight="1" x14ac:dyDescent="0.15">
      <c r="A14" s="51"/>
      <c r="B14" s="83"/>
      <c r="C14" s="216" t="str">
        <f>IF(大会申込書!G21="","※※",大会申込書!T16)</f>
        <v>※※</v>
      </c>
      <c r="D14" s="216"/>
      <c r="E14" s="216"/>
      <c r="F14" s="216"/>
      <c r="G14" s="216"/>
      <c r="H14" s="216"/>
      <c r="I14" s="217" t="str">
        <f>IF(大会申込書!G21="","※※※※※※",MID(大会申込書!G21,11,20))</f>
        <v>※※※※※※</v>
      </c>
      <c r="J14" s="217"/>
      <c r="K14" s="217"/>
      <c r="L14" s="217"/>
      <c r="M14" s="217"/>
      <c r="N14" s="217"/>
      <c r="O14" s="217"/>
      <c r="P14" s="217"/>
      <c r="Q14" s="217"/>
      <c r="R14" s="217"/>
      <c r="S14" s="217"/>
      <c r="T14" s="217"/>
      <c r="U14" s="217"/>
      <c r="V14" s="217"/>
      <c r="W14" s="82"/>
      <c r="X14" s="51"/>
      <c r="Y14" s="51"/>
    </row>
    <row r="15" spans="1:25" s="52" customFormat="1" ht="18.600000000000001" customHeight="1" x14ac:dyDescent="0.3">
      <c r="A15" s="51"/>
      <c r="B15" s="84"/>
      <c r="C15" s="85"/>
      <c r="D15" s="85"/>
      <c r="E15" s="85"/>
      <c r="F15" s="85"/>
      <c r="G15" s="86"/>
      <c r="H15" s="86"/>
      <c r="I15" s="86"/>
      <c r="J15" s="86"/>
      <c r="K15" s="86"/>
      <c r="L15" s="86"/>
      <c r="M15" s="86"/>
      <c r="N15" s="86"/>
      <c r="O15" s="87"/>
      <c r="P15" s="87"/>
      <c r="Q15" s="87"/>
      <c r="R15" s="87"/>
      <c r="S15" s="87"/>
      <c r="T15" s="87"/>
      <c r="U15" s="87"/>
      <c r="V15" s="87"/>
      <c r="W15" s="88"/>
      <c r="X15" s="51"/>
      <c r="Y15" s="51"/>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sheetData>
  <sheetProtection algorithmName="SHA-512" hashValue="GVh7YD70dneJrHsYE0J1aKGZnxisuXsROjUYEhC8nNfpI/p0AvfBuugXCJRfkpswYzgH/oOqZg4VRqO49LDdQQ==" saltValue="SYhygKObtKQGX0K6MtDkWA==" spinCount="100000" sheet="1" selectLockedCells="1" selectUnlockedCells="1"/>
  <mergeCells count="12">
    <mergeCell ref="A1:X1"/>
    <mergeCell ref="J3:X3"/>
    <mergeCell ref="C13:N13"/>
    <mergeCell ref="O13:V13"/>
    <mergeCell ref="C14:H14"/>
    <mergeCell ref="I14:V14"/>
    <mergeCell ref="V5:W5"/>
    <mergeCell ref="B5:U5"/>
    <mergeCell ref="C8:N8"/>
    <mergeCell ref="O8:V8"/>
    <mergeCell ref="C9:H9"/>
    <mergeCell ref="I9:V9"/>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sqref="A1:X1"/>
    </sheetView>
  </sheetViews>
  <sheetFormatPr defaultColWidth="8.85546875" defaultRowHeight="12" x14ac:dyDescent="0.15"/>
  <cols>
    <col min="1" max="1" width="45.7109375" customWidth="1"/>
    <col min="2" max="2" width="12" customWidth="1"/>
    <col min="3" max="3" width="32.2851562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33</v>
      </c>
      <c r="B1" t="s">
        <v>34</v>
      </c>
      <c r="C1" t="s">
        <v>35</v>
      </c>
    </row>
    <row r="2" spans="1:3" x14ac:dyDescent="0.15">
      <c r="A2" t="str">
        <f>大会申込書!AH3</f>
        <v>なみはやマスターズ公認記録会２０２５</v>
      </c>
      <c r="B2" s="3">
        <f>大会申込書!AK6</f>
        <v>45700</v>
      </c>
      <c r="C2" t="s">
        <v>132</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style="4"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14</v>
      </c>
      <c r="E1" s="220"/>
      <c r="F1" s="220"/>
      <c r="G1" s="220" t="s">
        <v>15</v>
      </c>
      <c r="H1" s="220"/>
      <c r="I1" s="220"/>
      <c r="J1" s="220" t="s">
        <v>126</v>
      </c>
      <c r="K1" s="220"/>
      <c r="L1" s="220"/>
      <c r="M1" s="220"/>
    </row>
    <row r="2" spans="1:24" s="4" customFormat="1" x14ac:dyDescent="0.15">
      <c r="A2" s="4" t="s">
        <v>17</v>
      </c>
      <c r="B2" s="4" t="s">
        <v>52</v>
      </c>
      <c r="C2" s="4" t="s">
        <v>8</v>
      </c>
      <c r="D2" s="4" t="s">
        <v>5</v>
      </c>
      <c r="E2" s="4" t="s">
        <v>6</v>
      </c>
      <c r="F2" s="4" t="s">
        <v>7</v>
      </c>
      <c r="G2" s="4" t="s">
        <v>5</v>
      </c>
      <c r="H2" s="4" t="s">
        <v>6</v>
      </c>
      <c r="I2" s="4" t="s">
        <v>7</v>
      </c>
      <c r="J2" s="4" t="s">
        <v>5</v>
      </c>
      <c r="K2" s="4" t="s">
        <v>6</v>
      </c>
      <c r="L2" s="4" t="s">
        <v>127</v>
      </c>
      <c r="M2" s="4" t="s">
        <v>7</v>
      </c>
      <c r="N2" s="4" t="s">
        <v>16</v>
      </c>
      <c r="O2" s="4" t="s">
        <v>9</v>
      </c>
      <c r="P2" s="4" t="s">
        <v>10</v>
      </c>
      <c r="Q2" s="4" t="s">
        <v>11</v>
      </c>
      <c r="R2" s="4" t="s">
        <v>12</v>
      </c>
      <c r="S2" s="4" t="s">
        <v>13</v>
      </c>
      <c r="T2" s="4" t="s">
        <v>95</v>
      </c>
      <c r="U2" s="4" t="s">
        <v>96</v>
      </c>
      <c r="V2" s="4" t="s">
        <v>97</v>
      </c>
      <c r="W2" s="4" t="s">
        <v>98</v>
      </c>
      <c r="X2" s="4" t="s">
        <v>99</v>
      </c>
    </row>
    <row r="3" spans="1:24" x14ac:dyDescent="0.15">
      <c r="B3" s="1" t="str">
        <f>大会申込書!AH9</f>
        <v/>
      </c>
      <c r="C3" s="2">
        <f>大会申込書!S9</f>
        <v>0</v>
      </c>
      <c r="D3">
        <f>大会申込書!G25</f>
        <v>0</v>
      </c>
      <c r="E3">
        <f>大会申込書!L25</f>
        <v>0</v>
      </c>
      <c r="F3">
        <f>D3+E3</f>
        <v>0</v>
      </c>
      <c r="G3">
        <f>大会申込書!G26</f>
        <v>0</v>
      </c>
      <c r="H3">
        <f>大会申込書!L26</f>
        <v>0</v>
      </c>
      <c r="I3">
        <f>G3+H3</f>
        <v>0</v>
      </c>
      <c r="J3">
        <v>0</v>
      </c>
      <c r="K3">
        <v>0</v>
      </c>
      <c r="L3">
        <v>0</v>
      </c>
      <c r="M3">
        <f>大会申込書!Q33</f>
        <v>0</v>
      </c>
      <c r="N3" s="12">
        <f>VALUE(ASC(大会申込書!V34))</f>
        <v>0</v>
      </c>
      <c r="O3">
        <f>大会申込書!D13</f>
        <v>0</v>
      </c>
      <c r="P3">
        <f>大会申込書!E10</f>
        <v>0</v>
      </c>
      <c r="Q3">
        <f>大会申込書!I10</f>
        <v>0</v>
      </c>
      <c r="R3" t="str">
        <f>IF(大会申込書!D11="","",大会申込書!D11)</f>
        <v/>
      </c>
      <c r="S3" t="str">
        <f>IF(大会申込書!S11="","",大会申込書!S11)</f>
        <v/>
      </c>
      <c r="T3" t="str">
        <f>IF(大会申込書!D12="","",大会申込書!D12)</f>
        <v/>
      </c>
      <c r="U3" s="13" t="str">
        <f>IF(大会申込書!P13="","",大会申込書!P13)</f>
        <v/>
      </c>
      <c r="V3" s="48" t="str">
        <f>IF(大会申込書!J40="","",DATEVALUE(大会申込書!E40&amp;"/"&amp;大会申込書!J40&amp;"/"&amp;大会申込書!M40))</f>
        <v/>
      </c>
      <c r="W3" t="str">
        <f>IF(大会申込書!E41="","",大会申込書!E41)</f>
        <v/>
      </c>
      <c r="X3" t="str">
        <f>IF(大会申込書!A46="","",大会申込書!A46)</f>
        <v/>
      </c>
    </row>
  </sheetData>
  <mergeCells count="3">
    <mergeCell ref="D1:F1"/>
    <mergeCell ref="J1:M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18</v>
      </c>
      <c r="B1" t="s">
        <v>19</v>
      </c>
      <c r="C1" t="s">
        <v>20</v>
      </c>
      <c r="D1" t="s">
        <v>21</v>
      </c>
      <c r="E1" t="s">
        <v>22</v>
      </c>
    </row>
    <row r="2" spans="1:5" x14ac:dyDescent="0.15">
      <c r="A2" s="1" t="str">
        <f>団体!B3</f>
        <v/>
      </c>
      <c r="B2" s="2">
        <f>大会申込書!S9</f>
        <v>0</v>
      </c>
      <c r="C2" s="2">
        <f>B2</f>
        <v>0</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5" customWidth="1"/>
    <col min="5" max="5" width="11.85546875" style="7" bestFit="1" customWidth="1"/>
  </cols>
  <sheetData>
    <row r="1" spans="1:6" s="4" customFormat="1" x14ac:dyDescent="0.15">
      <c r="A1" s="15" t="s">
        <v>23</v>
      </c>
      <c r="B1" s="15" t="s">
        <v>24</v>
      </c>
      <c r="C1" s="15" t="s">
        <v>27</v>
      </c>
      <c r="D1" s="15" t="s">
        <v>4</v>
      </c>
      <c r="E1" s="15" t="s">
        <v>26</v>
      </c>
      <c r="F1" s="15" t="s">
        <v>28</v>
      </c>
    </row>
    <row r="2" spans="1:6" x14ac:dyDescent="0.15">
      <c r="A2">
        <v>1</v>
      </c>
      <c r="B2">
        <f>IF(大会申込書!T16="男子",0,5)</f>
        <v>5</v>
      </c>
      <c r="C2" t="str">
        <f>大会申込書!AI18</f>
        <v>　</v>
      </c>
      <c r="D2">
        <f>大会申込書!AA16</f>
        <v>0</v>
      </c>
      <c r="E2" s="7" t="str">
        <f>IF(大会申込書!G16="","",大会申込書!G16)</f>
        <v/>
      </c>
      <c r="F2" s="1" t="str">
        <f>団体!$B$3</f>
        <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23</v>
      </c>
      <c r="B1" t="s">
        <v>29</v>
      </c>
      <c r="C1" t="s">
        <v>30</v>
      </c>
      <c r="D1" t="s">
        <v>25</v>
      </c>
      <c r="E1" t="s">
        <v>31</v>
      </c>
      <c r="F1" t="s">
        <v>24</v>
      </c>
      <c r="G1" t="s">
        <v>32</v>
      </c>
    </row>
    <row r="2" spans="1:12" x14ac:dyDescent="0.15">
      <c r="A2" s="11" t="str">
        <f>IF(B2="","",1)</f>
        <v/>
      </c>
      <c r="B2" s="11" t="str">
        <f>IF(大会申込書!AJ20="","",大会申込書!AJ20)</f>
        <v/>
      </c>
      <c r="C2" s="11" t="str">
        <f>IF(B2="","",大会申込書!AK20)</f>
        <v/>
      </c>
      <c r="D2" s="11" t="str">
        <f>IF(B2="","",IF(選手!$D$2&lt;25,18,選手!$D$2-MOD(選手!$D$2,5)))</f>
        <v/>
      </c>
      <c r="E2" s="11">
        <v>0</v>
      </c>
      <c r="F2" s="11" t="str">
        <f>IF(B2="","",選手!B$2)</f>
        <v/>
      </c>
      <c r="G2" s="11" t="str">
        <f>IF(B2="","",大会申込書!AL20)</f>
        <v/>
      </c>
      <c r="L2">
        <f>COUNTIF(C2:C3,400)</f>
        <v>0</v>
      </c>
    </row>
    <row r="3" spans="1:12" x14ac:dyDescent="0.15">
      <c r="A3" s="11" t="str">
        <f>IF(B3="","",1)</f>
        <v/>
      </c>
      <c r="B3" s="11" t="str">
        <f>IF(大会申込書!AJ21="","",大会申込書!AJ21)</f>
        <v/>
      </c>
      <c r="C3" s="11" t="str">
        <f>IF(B3="","",大会申込書!AK21)</f>
        <v/>
      </c>
      <c r="D3" s="11" t="str">
        <f>IF(B3="","",IF(選手!$D$2&lt;25,18,選手!$D$2-MOD(選手!$D$2,5)))</f>
        <v/>
      </c>
      <c r="E3" s="11">
        <v>0</v>
      </c>
      <c r="F3" s="11" t="str">
        <f>IF(B3="","",選手!B$2)</f>
        <v/>
      </c>
      <c r="G3" s="11" t="str">
        <f>IF(B3="","",大会申込書!AL21)</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4" t="s">
        <v>49</v>
      </c>
      <c r="B1" s="14" t="s">
        <v>48</v>
      </c>
      <c r="C1" s="14" t="s">
        <v>47</v>
      </c>
      <c r="D1" s="14" t="s">
        <v>46</v>
      </c>
      <c r="E1" s="14" t="s">
        <v>45</v>
      </c>
      <c r="F1" s="14" t="s">
        <v>44</v>
      </c>
      <c r="G1" s="14" t="s">
        <v>43</v>
      </c>
      <c r="H1" s="14" t="s">
        <v>42</v>
      </c>
      <c r="I1" s="14" t="s">
        <v>41</v>
      </c>
      <c r="J1" s="14" t="s">
        <v>40</v>
      </c>
      <c r="K1" s="14" t="s">
        <v>39</v>
      </c>
      <c r="L1" s="14" t="s">
        <v>38</v>
      </c>
      <c r="M1" s="14" t="s">
        <v>37</v>
      </c>
      <c r="N1" s="14" t="s">
        <v>36</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2024-07-25T11:01:56Z</cp:lastPrinted>
  <dcterms:created xsi:type="dcterms:W3CDTF">2003-04-18T11:12:20Z</dcterms:created>
  <dcterms:modified xsi:type="dcterms:W3CDTF">2024-11-21T02:33:25Z</dcterms:modified>
</cp:coreProperties>
</file>